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15" windowWidth="17895" windowHeight="11190" activeTab="2"/>
  </bookViews>
  <sheets>
    <sheet name="Rekapitulace stavby" sheetId="1" r:id="rId1"/>
    <sheet name="1 - Opravy střechy" sheetId="2" r:id="rId2"/>
    <sheet name="2 - Vedlejší náklady" sheetId="3" r:id="rId3"/>
  </sheets>
  <definedNames>
    <definedName name="_xlnm._FilterDatabase" localSheetId="1" hidden="1">'1 - Opravy střechy'!$C$128:$K$398</definedName>
    <definedName name="_xlnm._FilterDatabase" localSheetId="2" hidden="1">'2 - Vedlejší náklady'!$C$125:$K$145</definedName>
    <definedName name="_xlnm.Print_Titles" localSheetId="1">'1 - Opravy střechy'!$128:$128</definedName>
    <definedName name="_xlnm.Print_Titles" localSheetId="2">'2 - Vedlejší náklady'!$125:$125</definedName>
    <definedName name="_xlnm.Print_Titles" localSheetId="0">'Rekapitulace stavby'!$92:$92</definedName>
    <definedName name="_xlnm.Print_Area" localSheetId="1">'1 - Opravy střechy'!$C$4:$J$76,'1 - Opravy střechy'!$C$82:$J$110,'1 - Opravy střechy'!$C$116:$K$398</definedName>
    <definedName name="_xlnm.Print_Area" localSheetId="2">'2 - Vedlejší náklady'!$C$4:$J$76,'2 - Vedlejší náklady'!$C$82:$J$107,'2 - Vedlejší náklady'!$C$113:$K$145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5" i="3"/>
  <c r="BH145" i="3"/>
  <c r="BG145" i="3"/>
  <c r="BF145" i="3"/>
  <c r="T145" i="3"/>
  <c r="T144" i="3"/>
  <c r="R145" i="3"/>
  <c r="R144" i="3"/>
  <c r="P145" i="3"/>
  <c r="P144" i="3"/>
  <c r="BK145" i="3"/>
  <c r="BK144" i="3" s="1"/>
  <c r="J144" i="3" s="1"/>
  <c r="J106" i="3" s="1"/>
  <c r="J145" i="3"/>
  <c r="BE145" i="3"/>
  <c r="BI143" i="3"/>
  <c r="BH143" i="3"/>
  <c r="BG143" i="3"/>
  <c r="BF143" i="3"/>
  <c r="T143" i="3"/>
  <c r="T142" i="3"/>
  <c r="R143" i="3"/>
  <c r="R142" i="3"/>
  <c r="P143" i="3"/>
  <c r="P142" i="3"/>
  <c r="BK143" i="3"/>
  <c r="BK142" i="3" s="1"/>
  <c r="J142" i="3" s="1"/>
  <c r="J105" i="3" s="1"/>
  <c r="J143" i="3"/>
  <c r="BE143" i="3"/>
  <c r="BI141" i="3"/>
  <c r="BH141" i="3"/>
  <c r="BG141" i="3"/>
  <c r="BF141" i="3"/>
  <c r="T141" i="3"/>
  <c r="T140" i="3"/>
  <c r="R141" i="3"/>
  <c r="R140" i="3"/>
  <c r="P141" i="3"/>
  <c r="P140" i="3"/>
  <c r="BK141" i="3"/>
  <c r="BK140" i="3" s="1"/>
  <c r="J140" i="3" s="1"/>
  <c r="J104" i="3" s="1"/>
  <c r="J141" i="3"/>
  <c r="BE141" i="3"/>
  <c r="BI139" i="3"/>
  <c r="BH139" i="3"/>
  <c r="BG139" i="3"/>
  <c r="BF139" i="3"/>
  <c r="T139" i="3"/>
  <c r="T138" i="3"/>
  <c r="R139" i="3"/>
  <c r="R138" i="3"/>
  <c r="P139" i="3"/>
  <c r="P138" i="3"/>
  <c r="BK139" i="3"/>
  <c r="BK138" i="3" s="1"/>
  <c r="J138" i="3" s="1"/>
  <c r="J103" i="3" s="1"/>
  <c r="J139" i="3"/>
  <c r="BE139" i="3"/>
  <c r="BI137" i="3"/>
  <c r="BH137" i="3"/>
  <c r="BG137" i="3"/>
  <c r="BF137" i="3"/>
  <c r="T137" i="3"/>
  <c r="T136" i="3"/>
  <c r="R137" i="3"/>
  <c r="R136" i="3"/>
  <c r="P137" i="3"/>
  <c r="P136" i="3"/>
  <c r="BK137" i="3"/>
  <c r="BK136" i="3" s="1"/>
  <c r="J136" i="3" s="1"/>
  <c r="J102" i="3" s="1"/>
  <c r="J137" i="3"/>
  <c r="BE137" i="3"/>
  <c r="BI135" i="3"/>
  <c r="BH135" i="3"/>
  <c r="BG135" i="3"/>
  <c r="BF135" i="3"/>
  <c r="T135" i="3"/>
  <c r="T134" i="3"/>
  <c r="R135" i="3"/>
  <c r="R134" i="3"/>
  <c r="P135" i="3"/>
  <c r="P134" i="3"/>
  <c r="BK135" i="3"/>
  <c r="BK134" i="3" s="1"/>
  <c r="J134" i="3" s="1"/>
  <c r="J101" i="3" s="1"/>
  <c r="J135" i="3"/>
  <c r="BE135" i="3"/>
  <c r="BI133" i="3"/>
  <c r="BH133" i="3"/>
  <c r="BG133" i="3"/>
  <c r="BF133" i="3"/>
  <c r="T133" i="3"/>
  <c r="T132" i="3"/>
  <c r="R133" i="3"/>
  <c r="R132" i="3"/>
  <c r="P133" i="3"/>
  <c r="P132" i="3"/>
  <c r="BK133" i="3"/>
  <c r="BK132" i="3" s="1"/>
  <c r="J132" i="3" s="1"/>
  <c r="J100" i="3" s="1"/>
  <c r="J133" i="3"/>
  <c r="BE133" i="3"/>
  <c r="BI131" i="3"/>
  <c r="BH131" i="3"/>
  <c r="BG131" i="3"/>
  <c r="F35" i="3" s="1"/>
  <c r="BB96" i="1" s="1"/>
  <c r="BF131" i="3"/>
  <c r="T131" i="3"/>
  <c r="T130" i="3"/>
  <c r="R131" i="3"/>
  <c r="R130" i="3"/>
  <c r="P131" i="3"/>
  <c r="P130" i="3"/>
  <c r="P127" i="3" s="1"/>
  <c r="P126" i="3" s="1"/>
  <c r="AU96" i="1" s="1"/>
  <c r="BK131" i="3"/>
  <c r="BK130" i="3" s="1"/>
  <c r="J130" i="3" s="1"/>
  <c r="J99" i="3" s="1"/>
  <c r="J131" i="3"/>
  <c r="BE131" i="3"/>
  <c r="BI129" i="3"/>
  <c r="F37" i="3"/>
  <c r="BD96" i="1"/>
  <c r="BH129" i="3"/>
  <c r="F36" i="3" s="1"/>
  <c r="BC96" i="1" s="1"/>
  <c r="BG129" i="3"/>
  <c r="BF129" i="3"/>
  <c r="F34" i="3" s="1"/>
  <c r="BA96" i="1" s="1"/>
  <c r="J34" i="3"/>
  <c r="AW96" i="1" s="1"/>
  <c r="T129" i="3"/>
  <c r="T128" i="3"/>
  <c r="T127" i="3"/>
  <c r="T126" i="3"/>
  <c r="R129" i="3"/>
  <c r="R128" i="3" s="1"/>
  <c r="R127" i="3" s="1"/>
  <c r="R126" i="3" s="1"/>
  <c r="P129" i="3"/>
  <c r="P128" i="3"/>
  <c r="BK129" i="3"/>
  <c r="BK128" i="3" s="1"/>
  <c r="J129" i="3"/>
  <c r="BE129" i="3"/>
  <c r="J33" i="3"/>
  <c r="AV96" i="1"/>
  <c r="F33" i="3"/>
  <c r="AZ96" i="1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F123" i="3"/>
  <c r="J17" i="3"/>
  <c r="J12" i="3"/>
  <c r="J120" i="3"/>
  <c r="J89" i="3"/>
  <c r="E7" i="3"/>
  <c r="E116" i="3"/>
  <c r="E85" i="3"/>
  <c r="J37" i="2"/>
  <c r="J36" i="2"/>
  <c r="AY95" i="1"/>
  <c r="J35" i="2"/>
  <c r="AX95" i="1"/>
  <c r="BI397" i="2"/>
  <c r="BH397" i="2"/>
  <c r="BG397" i="2"/>
  <c r="BF397" i="2"/>
  <c r="T397" i="2"/>
  <c r="T396" i="2"/>
  <c r="R397" i="2"/>
  <c r="R396" i="2"/>
  <c r="P397" i="2"/>
  <c r="P396" i="2"/>
  <c r="BK397" i="2"/>
  <c r="BK396" i="2" s="1"/>
  <c r="J396" i="2" s="1"/>
  <c r="J109" i="2" s="1"/>
  <c r="J397" i="2"/>
  <c r="BE397" i="2"/>
  <c r="BI395" i="2"/>
  <c r="BH395" i="2"/>
  <c r="BG395" i="2"/>
  <c r="BF395" i="2"/>
  <c r="T395" i="2"/>
  <c r="T394" i="2"/>
  <c r="T393" i="2"/>
  <c r="R395" i="2"/>
  <c r="R394" i="2"/>
  <c r="R393" i="2"/>
  <c r="P395" i="2"/>
  <c r="P394" i="2" s="1"/>
  <c r="P393" i="2" s="1"/>
  <c r="BK395" i="2"/>
  <c r="BK394" i="2"/>
  <c r="J394" i="2"/>
  <c r="J108" i="2" s="1"/>
  <c r="BK393" i="2"/>
  <c r="J393" i="2"/>
  <c r="J107" i="2" s="1"/>
  <c r="J395" i="2"/>
  <c r="BE395" i="2" s="1"/>
  <c r="BI392" i="2"/>
  <c r="BH392" i="2"/>
  <c r="BG392" i="2"/>
  <c r="BF392" i="2"/>
  <c r="T392" i="2"/>
  <c r="R392" i="2"/>
  <c r="P392" i="2"/>
  <c r="BK392" i="2"/>
  <c r="J392" i="2"/>
  <c r="BE392" i="2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T386" i="2"/>
  <c r="R386" i="2"/>
  <c r="R375" i="2" s="1"/>
  <c r="P386" i="2"/>
  <c r="P375" i="2" s="1"/>
  <c r="BK386" i="2"/>
  <c r="J386" i="2"/>
  <c r="BE386" i="2"/>
  <c r="BI381" i="2"/>
  <c r="BH381" i="2"/>
  <c r="BG381" i="2"/>
  <c r="BF381" i="2"/>
  <c r="T381" i="2"/>
  <c r="T375" i="2" s="1"/>
  <c r="R381" i="2"/>
  <c r="P381" i="2"/>
  <c r="BK381" i="2"/>
  <c r="J381" i="2"/>
  <c r="BE381" i="2"/>
  <c r="BI376" i="2"/>
  <c r="BH376" i="2"/>
  <c r="BG376" i="2"/>
  <c r="BF376" i="2"/>
  <c r="T376" i="2"/>
  <c r="R376" i="2"/>
  <c r="P376" i="2"/>
  <c r="BK376" i="2"/>
  <c r="BK375" i="2" s="1"/>
  <c r="J375" i="2" s="1"/>
  <c r="J106" i="2" s="1"/>
  <c r="J376" i="2"/>
  <c r="BE376" i="2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 s="1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BK369" i="2"/>
  <c r="J369" i="2"/>
  <c r="BE369" i="2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E366" i="2" s="1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51" i="2"/>
  <c r="BH351" i="2"/>
  <c r="BG351" i="2"/>
  <c r="BF351" i="2"/>
  <c r="T351" i="2"/>
  <c r="R351" i="2"/>
  <c r="P351" i="2"/>
  <c r="BK351" i="2"/>
  <c r="J351" i="2"/>
  <c r="BE351" i="2"/>
  <c r="BI346" i="2"/>
  <c r="BH346" i="2"/>
  <c r="BG346" i="2"/>
  <c r="BF346" i="2"/>
  <c r="T346" i="2"/>
  <c r="R346" i="2"/>
  <c r="P346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/>
  <c r="BI343" i="2"/>
  <c r="BH343" i="2"/>
  <c r="BG343" i="2"/>
  <c r="BF343" i="2"/>
  <c r="T343" i="2"/>
  <c r="T328" i="2" s="1"/>
  <c r="R343" i="2"/>
  <c r="P343" i="2"/>
  <c r="BK343" i="2"/>
  <c r="J343" i="2"/>
  <c r="BE343" i="2"/>
  <c r="BI341" i="2"/>
  <c r="BH341" i="2"/>
  <c r="BG341" i="2"/>
  <c r="BF341" i="2"/>
  <c r="T341" i="2"/>
  <c r="R341" i="2"/>
  <c r="P341" i="2"/>
  <c r="BK341" i="2"/>
  <c r="J341" i="2"/>
  <c r="BE341" i="2"/>
  <c r="BI334" i="2"/>
  <c r="BH334" i="2"/>
  <c r="BG334" i="2"/>
  <c r="BF334" i="2"/>
  <c r="T334" i="2"/>
  <c r="R334" i="2"/>
  <c r="P334" i="2"/>
  <c r="P328" i="2" s="1"/>
  <c r="BK334" i="2"/>
  <c r="BK328" i="2" s="1"/>
  <c r="J328" i="2" s="1"/>
  <c r="J105" i="2" s="1"/>
  <c r="J334" i="2"/>
  <c r="BE334" i="2" s="1"/>
  <c r="BI329" i="2"/>
  <c r="BH329" i="2"/>
  <c r="BG329" i="2"/>
  <c r="BF329" i="2"/>
  <c r="T329" i="2"/>
  <c r="R329" i="2"/>
  <c r="R328" i="2" s="1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/>
  <c r="BI324" i="2"/>
  <c r="BH324" i="2"/>
  <c r="BG324" i="2"/>
  <c r="BF324" i="2"/>
  <c r="T324" i="2"/>
  <c r="T317" i="2" s="1"/>
  <c r="R324" i="2"/>
  <c r="P324" i="2"/>
  <c r="BK324" i="2"/>
  <c r="J324" i="2"/>
  <c r="BE324" i="2"/>
  <c r="BI321" i="2"/>
  <c r="BH321" i="2"/>
  <c r="BG321" i="2"/>
  <c r="BF321" i="2"/>
  <c r="T321" i="2"/>
  <c r="R321" i="2"/>
  <c r="P321" i="2"/>
  <c r="BK321" i="2"/>
  <c r="BK317" i="2" s="1"/>
  <c r="J317" i="2" s="1"/>
  <c r="J104" i="2" s="1"/>
  <c r="J321" i="2"/>
  <c r="BE321" i="2"/>
  <c r="BI318" i="2"/>
  <c r="BH318" i="2"/>
  <c r="BG318" i="2"/>
  <c r="BF318" i="2"/>
  <c r="T318" i="2"/>
  <c r="R318" i="2"/>
  <c r="R317" i="2"/>
  <c r="P318" i="2"/>
  <c r="P317" i="2" s="1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/>
  <c r="BI292" i="2"/>
  <c r="BH292" i="2"/>
  <c r="BG292" i="2"/>
  <c r="BF292" i="2"/>
  <c r="T292" i="2"/>
  <c r="R292" i="2"/>
  <c r="P292" i="2"/>
  <c r="BK292" i="2"/>
  <c r="J292" i="2"/>
  <c r="BE292" i="2"/>
  <c r="BI270" i="2"/>
  <c r="BH270" i="2"/>
  <c r="BG270" i="2"/>
  <c r="BF270" i="2"/>
  <c r="T270" i="2"/>
  <c r="R270" i="2"/>
  <c r="P270" i="2"/>
  <c r="BK270" i="2"/>
  <c r="J270" i="2"/>
  <c r="BE270" i="2"/>
  <c r="BI266" i="2"/>
  <c r="BH266" i="2"/>
  <c r="BG266" i="2"/>
  <c r="BF266" i="2"/>
  <c r="T266" i="2"/>
  <c r="R266" i="2"/>
  <c r="P266" i="2"/>
  <c r="BK266" i="2"/>
  <c r="J266" i="2"/>
  <c r="BE266" i="2" s="1"/>
  <c r="BI263" i="2"/>
  <c r="BH263" i="2"/>
  <c r="BG263" i="2"/>
  <c r="BF263" i="2"/>
  <c r="T263" i="2"/>
  <c r="R263" i="2"/>
  <c r="P263" i="2"/>
  <c r="BK263" i="2"/>
  <c r="J263" i="2"/>
  <c r="BE263" i="2"/>
  <c r="BI258" i="2"/>
  <c r="BH258" i="2"/>
  <c r="BG258" i="2"/>
  <c r="BF258" i="2"/>
  <c r="T258" i="2"/>
  <c r="R258" i="2"/>
  <c r="P258" i="2"/>
  <c r="BK258" i="2"/>
  <c r="J258" i="2"/>
  <c r="BE258" i="2"/>
  <c r="BI253" i="2"/>
  <c r="BH253" i="2"/>
  <c r="BG253" i="2"/>
  <c r="BF253" i="2"/>
  <c r="T253" i="2"/>
  <c r="R253" i="2"/>
  <c r="P253" i="2"/>
  <c r="BK253" i="2"/>
  <c r="J253" i="2"/>
  <c r="BE253" i="2"/>
  <c r="BI248" i="2"/>
  <c r="BH248" i="2"/>
  <c r="BG248" i="2"/>
  <c r="BF248" i="2"/>
  <c r="T248" i="2"/>
  <c r="R248" i="2"/>
  <c r="P248" i="2"/>
  <c r="BK248" i="2"/>
  <c r="J248" i="2"/>
  <c r="BE248" i="2" s="1"/>
  <c r="BI239" i="2"/>
  <c r="BH239" i="2"/>
  <c r="BG239" i="2"/>
  <c r="BF239" i="2"/>
  <c r="T239" i="2"/>
  <c r="R239" i="2"/>
  <c r="P239" i="2"/>
  <c r="BK239" i="2"/>
  <c r="J239" i="2"/>
  <c r="BE239" i="2"/>
  <c r="BI230" i="2"/>
  <c r="BH230" i="2"/>
  <c r="BG230" i="2"/>
  <c r="BF230" i="2"/>
  <c r="T230" i="2"/>
  <c r="R230" i="2"/>
  <c r="P230" i="2"/>
  <c r="BK230" i="2"/>
  <c r="J230" i="2"/>
  <c r="BE230" i="2"/>
  <c r="BI225" i="2"/>
  <c r="BH225" i="2"/>
  <c r="BG225" i="2"/>
  <c r="BF225" i="2"/>
  <c r="T225" i="2"/>
  <c r="R225" i="2"/>
  <c r="P225" i="2"/>
  <c r="BK225" i="2"/>
  <c r="J225" i="2"/>
  <c r="BE225" i="2"/>
  <c r="BI220" i="2"/>
  <c r="BH220" i="2"/>
  <c r="BG220" i="2"/>
  <c r="BF220" i="2"/>
  <c r="T220" i="2"/>
  <c r="R220" i="2"/>
  <c r="P220" i="2"/>
  <c r="BK220" i="2"/>
  <c r="J220" i="2"/>
  <c r="BE220" i="2" s="1"/>
  <c r="BI212" i="2"/>
  <c r="BH212" i="2"/>
  <c r="BG212" i="2"/>
  <c r="BF212" i="2"/>
  <c r="T212" i="2"/>
  <c r="R212" i="2"/>
  <c r="P212" i="2"/>
  <c r="BK212" i="2"/>
  <c r="J212" i="2"/>
  <c r="BE212" i="2"/>
  <c r="BI204" i="2"/>
  <c r="BH204" i="2"/>
  <c r="BG204" i="2"/>
  <c r="BF204" i="2"/>
  <c r="T204" i="2"/>
  <c r="T172" i="2" s="1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199" i="2"/>
  <c r="BH199" i="2"/>
  <c r="BG199" i="2"/>
  <c r="BF199" i="2"/>
  <c r="T199" i="2"/>
  <c r="R199" i="2"/>
  <c r="P199" i="2"/>
  <c r="P172" i="2" s="1"/>
  <c r="BK199" i="2"/>
  <c r="J199" i="2"/>
  <c r="BE199" i="2" s="1"/>
  <c r="BI173" i="2"/>
  <c r="BH173" i="2"/>
  <c r="BG173" i="2"/>
  <c r="BF173" i="2"/>
  <c r="T173" i="2"/>
  <c r="R173" i="2"/>
  <c r="R172" i="2" s="1"/>
  <c r="P173" i="2"/>
  <c r="BK173" i="2"/>
  <c r="BK172" i="2"/>
  <c r="J172" i="2" s="1"/>
  <c r="J103" i="2" s="1"/>
  <c r="J173" i="2"/>
  <c r="BE173" i="2"/>
  <c r="BI170" i="2"/>
  <c r="BH170" i="2"/>
  <c r="BG170" i="2"/>
  <c r="BF170" i="2"/>
  <c r="T170" i="2"/>
  <c r="T169" i="2"/>
  <c r="R170" i="2"/>
  <c r="R169" i="2"/>
  <c r="P170" i="2"/>
  <c r="P169" i="2" s="1"/>
  <c r="BK170" i="2"/>
  <c r="BK169" i="2"/>
  <c r="J169" i="2" s="1"/>
  <c r="J101" i="2" s="1"/>
  <c r="J170" i="2"/>
  <c r="BE170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R159" i="2" s="1"/>
  <c r="P162" i="2"/>
  <c r="P159" i="2" s="1"/>
  <c r="BK162" i="2"/>
  <c r="J162" i="2"/>
  <c r="BE162" i="2"/>
  <c r="BI161" i="2"/>
  <c r="BH161" i="2"/>
  <c r="BG161" i="2"/>
  <c r="BF161" i="2"/>
  <c r="T161" i="2"/>
  <c r="T159" i="2" s="1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BK159" i="2" s="1"/>
  <c r="J159" i="2" s="1"/>
  <c r="J100" i="2" s="1"/>
  <c r="J160" i="2"/>
  <c r="BE160" i="2" s="1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 s="1"/>
  <c r="BI151" i="2"/>
  <c r="BH151" i="2"/>
  <c r="BG151" i="2"/>
  <c r="BF151" i="2"/>
  <c r="T151" i="2"/>
  <c r="R151" i="2"/>
  <c r="R146" i="2" s="1"/>
  <c r="R130" i="2" s="1"/>
  <c r="P151" i="2"/>
  <c r="P146" i="2" s="1"/>
  <c r="BK151" i="2"/>
  <c r="J151" i="2"/>
  <c r="BE151" i="2"/>
  <c r="BI149" i="2"/>
  <c r="BH149" i="2"/>
  <c r="BG149" i="2"/>
  <c r="BF149" i="2"/>
  <c r="J34" i="2" s="1"/>
  <c r="AW95" i="1" s="1"/>
  <c r="T149" i="2"/>
  <c r="T146" i="2" s="1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BK146" i="2" s="1"/>
  <c r="J146" i="2" s="1"/>
  <c r="J99" i="2" s="1"/>
  <c r="J147" i="2"/>
  <c r="BE147" i="2" s="1"/>
  <c r="BI142" i="2"/>
  <c r="BH142" i="2"/>
  <c r="BG142" i="2"/>
  <c r="F35" i="2" s="1"/>
  <c r="BB95" i="1" s="1"/>
  <c r="BB94" i="1" s="1"/>
  <c r="BF142" i="2"/>
  <c r="T142" i="2"/>
  <c r="R142" i="2"/>
  <c r="P142" i="2"/>
  <c r="BK142" i="2"/>
  <c r="J142" i="2"/>
  <c r="BE142" i="2"/>
  <c r="BI138" i="2"/>
  <c r="F37" i="2" s="1"/>
  <c r="BD95" i="1" s="1"/>
  <c r="BD94" i="1" s="1"/>
  <c r="W33" i="1" s="1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T131" i="2" s="1"/>
  <c r="T130" i="2" s="1"/>
  <c r="R135" i="2"/>
  <c r="P135" i="2"/>
  <c r="P131" i="2" s="1"/>
  <c r="BK135" i="2"/>
  <c r="J135" i="2"/>
  <c r="BE135" i="2"/>
  <c r="BI132" i="2"/>
  <c r="BH132" i="2"/>
  <c r="F36" i="2"/>
  <c r="BC95" i="1" s="1"/>
  <c r="BC94" i="1" s="1"/>
  <c r="BG132" i="2"/>
  <c r="BF132" i="2"/>
  <c r="F34" i="2"/>
  <c r="BA95" i="1" s="1"/>
  <c r="BA94" i="1" s="1"/>
  <c r="T132" i="2"/>
  <c r="R132" i="2"/>
  <c r="R131" i="2"/>
  <c r="P132" i="2"/>
  <c r="BK132" i="2"/>
  <c r="BK131" i="2"/>
  <c r="J131" i="2" s="1"/>
  <c r="J98" i="2" s="1"/>
  <c r="J132" i="2"/>
  <c r="BE132" i="2" s="1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F92" i="2"/>
  <c r="J17" i="2"/>
  <c r="J12" i="2"/>
  <c r="J123" i="2" s="1"/>
  <c r="E7" i="2"/>
  <c r="E119" i="2"/>
  <c r="E85" i="2"/>
  <c r="AS94" i="1"/>
  <c r="L90" i="1"/>
  <c r="AM90" i="1"/>
  <c r="AM89" i="1"/>
  <c r="L89" i="1"/>
  <c r="AM87" i="1"/>
  <c r="L87" i="1"/>
  <c r="L85" i="1"/>
  <c r="L84" i="1"/>
  <c r="AT96" i="1" l="1"/>
  <c r="W30" i="1"/>
  <c r="AW94" i="1"/>
  <c r="AK30" i="1" s="1"/>
  <c r="T171" i="2"/>
  <c r="T129" i="2" s="1"/>
  <c r="J128" i="3"/>
  <c r="J98" i="3" s="1"/>
  <c r="BK127" i="3"/>
  <c r="F33" i="2"/>
  <c r="AZ95" i="1" s="1"/>
  <c r="AZ94" i="1" s="1"/>
  <c r="J33" i="2"/>
  <c r="AV95" i="1" s="1"/>
  <c r="AT95" i="1" s="1"/>
  <c r="P130" i="2"/>
  <c r="R171" i="2"/>
  <c r="R129" i="2" s="1"/>
  <c r="P171" i="2"/>
  <c r="AX94" i="1"/>
  <c r="W31" i="1"/>
  <c r="AY94" i="1"/>
  <c r="W32" i="1"/>
  <c r="J89" i="2"/>
  <c r="BK130" i="2"/>
  <c r="BK171" i="2"/>
  <c r="J171" i="2" s="1"/>
  <c r="J102" i="2" s="1"/>
  <c r="W29" i="1" l="1"/>
  <c r="AV94" i="1"/>
  <c r="J130" i="2"/>
  <c r="J97" i="2" s="1"/>
  <c r="BK129" i="2"/>
  <c r="J129" i="2" s="1"/>
  <c r="BK126" i="3"/>
  <c r="J126" i="3" s="1"/>
  <c r="J127" i="3"/>
  <c r="J97" i="3" s="1"/>
  <c r="P129" i="2"/>
  <c r="AU95" i="1" s="1"/>
  <c r="AU94" i="1" s="1"/>
  <c r="J30" i="3" l="1"/>
  <c r="J96" i="3"/>
  <c r="AT94" i="1"/>
  <c r="AK29" i="1"/>
  <c r="J30" i="2"/>
  <c r="J96" i="2"/>
  <c r="AG95" i="1" l="1"/>
  <c r="J39" i="2"/>
  <c r="AG96" i="1"/>
  <c r="AN96" i="1" s="1"/>
  <c r="J39" i="3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<sst xmlns="http://schemas.openxmlformats.org/spreadsheetml/2006/main" count="3389" uniqueCount="588">
  <si>
    <t>Export Komplet</t>
  </si>
  <si>
    <t/>
  </si>
  <si>
    <t>2.0</t>
  </si>
  <si>
    <t>False</t>
  </si>
  <si>
    <t>{13cdf721-2d23-4b64-9621-5b9ef09cc1ff}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</si>
  <si>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</si>
  <si>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</si>
  <si>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</si>
  <si>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</si>
  <si>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</si>
  <si>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</si>
  <si>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</si>
  <si>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</si>
  <si>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</si>
  <si>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</si>
  <si>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Projektis239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</si>
  <si>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</si>
  <si>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</si>
  <si>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budovy čp.2 nám. TGM</t>
  </si>
  <si>
    <t>KSO:</t>
  </si>
  <si>
    <t>CC-CZ:</t>
  </si>
  <si>
    <t>Místo:</t>
  </si>
  <si>
    <t>Dvůr Králové nad Labem</t>
  </si>
  <si>
    <t>Datum:</t>
  </si>
  <si>
    <t>1. 11. 2019</t>
  </si>
  <si>
    <t>Zadavatel:</t>
  </si>
  <si>
    <t>IČ:</t>
  </si>
  <si>
    <t xml:space="preserve">Město Dvůr Králové n.L., nám. TGM 38 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</si>
  <si>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</si>
  <si>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</si>
  <si>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</si>
  <si>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</si>
  <si>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</si>
  <si>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</si>
  <si>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</si>
  <si>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</si>
  <si>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</si>
  <si>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</si>
  <si>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</si>
  <si>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</si>
  <si>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</si>
  <si>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</si>
  <si>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</si>
  <si>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</si>
  <si>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</si>
  <si>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</si>
  <si>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</si>
  <si>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</si>
  <si>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</si>
  <si>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</si>
  <si>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</si>
  <si>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</si>
  <si>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</si>
  <si>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</si>
  <si>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</si>
  <si>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</si>
  <si>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</si>
  <si>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</si>
  <si>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</si>
  <si>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</si>
  <si>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</si>
  <si>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</si>
  <si>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</si>
  <si>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</si>
  <si>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</si>
  <si>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</si>
  <si>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</si>
  <si>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</si>
  <si>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</si>
  <si>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</si>
  <si>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</si>
  <si>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</si>
  <si>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</si>
  <si>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</si>
  <si>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</si>
  <si>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</si>
  <si>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</si>
  <si>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</si>
  <si>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</si>
  <si>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</si>
  <si>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</si>
  <si>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</si>
  <si>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Opravy střechy</t>
  </si>
  <si>
    <t>STA</t>
  </si>
  <si>
    <t>{5987a8a4-3c0d-43d8-b17f-baef29b1fa0c}</t>
  </si>
  <si>
    <t>2</t>
  </si>
  <si>
    <t>Vedlejší náklady</t>
  </si>
  <si>
    <t>{f1fea681-f7d1-4cc9-a425-e5a4834fb8e7}</t>
  </si>
  <si>
    <t>fig1</t>
  </si>
  <si>
    <t>celková plocha nové krytiny</t>
  </si>
  <si>
    <t>492,564</t>
  </si>
  <si>
    <t>fig2</t>
  </si>
  <si>
    <t>plocha původní měděné krytiny</t>
  </si>
  <si>
    <t>50,865</t>
  </si>
  <si>
    <t>KRYCÍ LIST SOUPISU PRACÍ</t>
  </si>
  <si>
    <t>fig3</t>
  </si>
  <si>
    <t xml:space="preserve">plocha původní pozinkované krytiny </t>
  </si>
  <si>
    <t>55,106</t>
  </si>
  <si>
    <t>fig5</t>
  </si>
  <si>
    <t>bednění z cementotřískových desek</t>
  </si>
  <si>
    <t>25,254</t>
  </si>
  <si>
    <t>fig6</t>
  </si>
  <si>
    <t>bednění z desek OSB</t>
  </si>
  <si>
    <t>475,212</t>
  </si>
  <si>
    <t>Objekt:</t>
  </si>
  <si>
    <t>1 - Opravy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</si>
  <si>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</si>
  <si>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</si>
  <si>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</si>
  <si>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</si>
  <si>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</si>
  <si>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</si>
  <si>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</si>
  <si>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</si>
  <si>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</si>
  <si>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</si>
  <si>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</si>
  <si>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</si>
  <si>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</si>
  <si>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</si>
  <si>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</si>
  <si>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</si>
  <si>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</si>
  <si>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</si>
  <si>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</si>
  <si>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</si>
  <si>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</si>
  <si>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</si>
  <si>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</si>
  <si>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</si>
  <si>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</si>
  <si>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</si>
  <si>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</si>
  <si>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</si>
  <si>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</si>
  <si>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</si>
  <si>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</si>
  <si>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</si>
  <si>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</si>
  <si>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</si>
  <si>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</si>
  <si>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</si>
  <si>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</si>
  <si>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</si>
  <si>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</si>
  <si>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</si>
  <si>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CS ÚRS 2019 02</t>
  </si>
  <si>
    <t>4</t>
  </si>
  <si>
    <t>-52663644</t>
  </si>
  <si>
    <t>VV</t>
  </si>
  <si>
    <t>(28,0+10,0+28,0)*0,3*0,225</t>
  </si>
  <si>
    <t>Mezisoučet                "vyrovnání horní plochy zdiva pod pozednice"</t>
  </si>
  <si>
    <t>311234001</t>
  </si>
  <si>
    <t>Zdivo jednovrstvé z cihel děrovaných do P10 na maltu M5 tl 175 mm</t>
  </si>
  <si>
    <t>m2</t>
  </si>
  <si>
    <t>1228932169</t>
  </si>
  <si>
    <t>19,73*(1,3+0,3)/2</t>
  </si>
  <si>
    <t>Mezisoučet                        "požární stěna"</t>
  </si>
  <si>
    <t>314231164</t>
  </si>
  <si>
    <t>Zdivo komínů a ventilací z cihel plných lícových dl 290 mm na MVC včetně spárování</t>
  </si>
  <si>
    <t>-574755719</t>
  </si>
  <si>
    <t>0,50*1,05*2,0</t>
  </si>
  <si>
    <t>0,45*0,50*1,0</t>
  </si>
  <si>
    <t>Mezisoučet</t>
  </si>
  <si>
    <t>316381117</t>
  </si>
  <si>
    <t>Komínové krycí desky tl do 120 mm z betonu tř. C 12/15 až C 16/20 s přesahy do 70 mm</t>
  </si>
  <si>
    <t>-277248202</t>
  </si>
  <si>
    <t>0,65*1,20</t>
  </si>
  <si>
    <t>0,60*0,65</t>
  </si>
  <si>
    <t>9</t>
  </si>
  <si>
    <t>Ostatní konstrukce a práce, bourání</t>
  </si>
  <si>
    <t>5</t>
  </si>
  <si>
    <t>949101112</t>
  </si>
  <si>
    <t>Lešení pomocné pro objekty pozemních staveb s lešeňovou podlahou v do 3,5 m zatížení do 150 kg/m2</t>
  </si>
  <si>
    <t>89234696</t>
  </si>
  <si>
    <t>30,0*7,0</t>
  </si>
  <si>
    <t>6</t>
  </si>
  <si>
    <t>962032231</t>
  </si>
  <si>
    <t>Bourání zdiva z cihel pálených nebo vápenopískových na MV nebo MVC přes 1 m3</t>
  </si>
  <si>
    <t>81933088</t>
  </si>
  <si>
    <t>(2,0+1,5)*2*0,3*3,0</t>
  </si>
  <si>
    <t>7</t>
  </si>
  <si>
    <t>962032631</t>
  </si>
  <si>
    <t>Bourání zdiva komínového nad střechou z cihel na MV nebo MVC</t>
  </si>
  <si>
    <t>-1535829759</t>
  </si>
  <si>
    <t>0,65*0,91*2,0</t>
  </si>
  <si>
    <t>0,45*0,57*1,0</t>
  </si>
  <si>
    <t>8</t>
  </si>
  <si>
    <t>963031434</t>
  </si>
  <si>
    <t>Bourání cihelných kleneb na MV nebo MVC tl do 300 mm</t>
  </si>
  <si>
    <t>-193395744</t>
  </si>
  <si>
    <t>1,4*1,5</t>
  </si>
  <si>
    <t>965081113</t>
  </si>
  <si>
    <t>Bourání dlažby z dlaždic půdních plochy přes 1 m2</t>
  </si>
  <si>
    <t>938981862</t>
  </si>
  <si>
    <t>9,7*12,0</t>
  </si>
  <si>
    <t>997</t>
  </si>
  <si>
    <t>Přesun sutě</t>
  </si>
  <si>
    <t>10</t>
  </si>
  <si>
    <t>997013153</t>
  </si>
  <si>
    <t>Vnitrostaveništní doprava suti a vybouraných hmot pro budovy v do 12 m s omezením mechanizace</t>
  </si>
  <si>
    <t>t</t>
  </si>
  <si>
    <t>80168268</t>
  </si>
  <si>
    <t>11</t>
  </si>
  <si>
    <t>997013501</t>
  </si>
  <si>
    <t>Odvoz suti a vybouraných hmot na skládku nebo meziskládku do 1 km se složením</t>
  </si>
  <si>
    <t>1291213775</t>
  </si>
  <si>
    <t>12</t>
  </si>
  <si>
    <t>997013509</t>
  </si>
  <si>
    <t>Příplatek k odvozu suti a vybouraných hmot na skládku ZKD 1 km přes 1 km</t>
  </si>
  <si>
    <t>451965410</t>
  </si>
  <si>
    <t>56,83*30 'Přepočtené koeficientem množství</t>
  </si>
  <si>
    <t>13</t>
  </si>
  <si>
    <t>997013803</t>
  </si>
  <si>
    <t>Poplatek za uložení na skládce (skládkovné) stavebního odpadu cihelného kód odpadu 170 102</t>
  </si>
  <si>
    <t>-688695029</t>
  </si>
  <si>
    <t>14</t>
  </si>
  <si>
    <t>9970138031</t>
  </si>
  <si>
    <t>Výzisk za uložení stavebního odpadu kovového - pozink</t>
  </si>
  <si>
    <t>-745167118</t>
  </si>
  <si>
    <t>9970138032</t>
  </si>
  <si>
    <t>Výzisk za uložení stavebního odpadu kovového - měď</t>
  </si>
  <si>
    <t>1622471918</t>
  </si>
  <si>
    <t>16</t>
  </si>
  <si>
    <t>997013811</t>
  </si>
  <si>
    <t>Poplatek za uložení na skládce (skládkovné) stavebního odpadu dřevěného kód odpadu 170 201</t>
  </si>
  <si>
    <t>-895169473</t>
  </si>
  <si>
    <t>17</t>
  </si>
  <si>
    <t>997013821</t>
  </si>
  <si>
    <t>Poplatek za uložení na skládce (skládkovné) stavebního odpadu s obsahem azbestu kód odpadu 170 605</t>
  </si>
  <si>
    <t>-1507220422</t>
  </si>
  <si>
    <t>998</t>
  </si>
  <si>
    <t>Přesun hmot</t>
  </si>
  <si>
    <t>18</t>
  </si>
  <si>
    <t>998017002</t>
  </si>
  <si>
    <t>Přesun hmot s omezením mechanizace pro budovy v do 12 m</t>
  </si>
  <si>
    <t>-338248004</t>
  </si>
  <si>
    <t>PSV</t>
  </si>
  <si>
    <t>Práce a dodávky PSV</t>
  </si>
  <si>
    <t>762</t>
  </si>
  <si>
    <t>Konstrukce tesařské</t>
  </si>
  <si>
    <t>19</t>
  </si>
  <si>
    <t>762083122</t>
  </si>
  <si>
    <t>Impregnace řeziva proti dřevokaznému hmyzu, houbám a plísním máčením třída ohrožení 3 a 4</t>
  </si>
  <si>
    <t>-1059730008</t>
  </si>
  <si>
    <t>5,5*54*0,06*0,18                           "11 - 60/180"</t>
  </si>
  <si>
    <t>1,75*8*0,06*0,18                           "14 - 60/180"</t>
  </si>
  <si>
    <t>5,45*1*0,12*0,10                           "5 - 120/100"</t>
  </si>
  <si>
    <t>3,6*12*0,12*0,10                           "16 - 120/100"</t>
  </si>
  <si>
    <t>38,0*0,05*0,15                               "18 - 50/150"</t>
  </si>
  <si>
    <t>100,0*0,06*0,10                            "19 - 60/100"</t>
  </si>
  <si>
    <t>60,2*0,06*0,10                              "20 - 60/100"</t>
  </si>
  <si>
    <t>2,83*22*0,12*0,12                                      "7 - 120/120"</t>
  </si>
  <si>
    <t>5,1*4*0,12*0,14                                          "12 - 120/140"</t>
  </si>
  <si>
    <t>0,12*92*0,12*0,14                                     "13 - 120/140"</t>
  </si>
  <si>
    <t xml:space="preserve">7,5*70*0,12*0,14                                       "15 - 120/140" </t>
  </si>
  <si>
    <t>2,35*12*0,14*0,14                                      "6 - 140/140"</t>
  </si>
  <si>
    <t xml:space="preserve">30,2*0,14*0,14                                             "17 - 140/140"      </t>
  </si>
  <si>
    <t>10,2*0,16*0,12                                              "4 - 160/120"</t>
  </si>
  <si>
    <t>21,0*2*0,16*0,20                                            "9 - 160/200"</t>
  </si>
  <si>
    <t>4,75*2*0,16*0,20                                            "10 - 160/200"</t>
  </si>
  <si>
    <t>6,25*2*0,18*0,20                                            "8 - 180/200"</t>
  </si>
  <si>
    <t>10,35*6*0,20*0,24                               "1 - 200/240"</t>
  </si>
  <si>
    <t>(5,9*2+5,35*2+5,48*3+5,6*1+3,85*2)*0,20*0,24   "2 - 200/240"</t>
  </si>
  <si>
    <t>2,05*11*0,20*0,24                               "3 - 200/240"</t>
  </si>
  <si>
    <t xml:space="preserve">Mezisoučet                      </t>
  </si>
  <si>
    <t>Součet</t>
  </si>
  <si>
    <t>20</t>
  </si>
  <si>
    <t>762085112</t>
  </si>
  <si>
    <t>Montáž svorníků nebo šroubů délky do 300 mm</t>
  </si>
  <si>
    <t>kus</t>
  </si>
  <si>
    <t>90653878</t>
  </si>
  <si>
    <t>27*2                                            "kleštiny"</t>
  </si>
  <si>
    <t xml:space="preserve">7*12                                           "plné vazby"  </t>
  </si>
  <si>
    <t>M</t>
  </si>
  <si>
    <t>553999004</t>
  </si>
  <si>
    <t>svorníky</t>
  </si>
  <si>
    <t>32</t>
  </si>
  <si>
    <t>-1272734082</t>
  </si>
  <si>
    <t>22</t>
  </si>
  <si>
    <t>762331811</t>
  </si>
  <si>
    <t>Demontáž vázaných kcí krovů z hranolů průřezové plochy do 120 cm2</t>
  </si>
  <si>
    <t>m</t>
  </si>
  <si>
    <t>356685939</t>
  </si>
  <si>
    <t>5,5*54                           "11 - 60/180"</t>
  </si>
  <si>
    <t>1,75*8                           "14 - 60/180"</t>
  </si>
  <si>
    <t>3,6*12                           "16 - 120/100"</t>
  </si>
  <si>
    <t>38,0                               "18 - 50/150"</t>
  </si>
  <si>
    <t>100,0                            "19 - 60/100"</t>
  </si>
  <si>
    <t>60,2                              "20 - 60/100"</t>
  </si>
  <si>
    <t>23</t>
  </si>
  <si>
    <t>762331812</t>
  </si>
  <si>
    <t>Demontáž vázaných kcí krovů z hranolů průřezové plochy do 224 cm2</t>
  </si>
  <si>
    <t>1438707980</t>
  </si>
  <si>
    <t>2,83*22                                      "7 - 120/120"</t>
  </si>
  <si>
    <t>5,1*4                                          "12 - 120/140"</t>
  </si>
  <si>
    <t>0,12*92                                     "13 - 120/140"</t>
  </si>
  <si>
    <t xml:space="preserve">7,5*70                                       "15 - 120/140" </t>
  </si>
  <si>
    <t>2,35*12                                      "6 - 140/140"</t>
  </si>
  <si>
    <t xml:space="preserve">30,2                                             "17 - 140/140"      </t>
  </si>
  <si>
    <t>24</t>
  </si>
  <si>
    <t>762331814</t>
  </si>
  <si>
    <t>Demontáž vázaných kcí krovů z hranolů průřezové plochy do 450 cm2</t>
  </si>
  <si>
    <t>232188880</t>
  </si>
  <si>
    <t>21,0*2                                            "9 - 160/200"</t>
  </si>
  <si>
    <t>4,75*2                                            "10 - 160/200"</t>
  </si>
  <si>
    <t>6,25*2                                            "8 - 180/200"</t>
  </si>
  <si>
    <t>25</t>
  </si>
  <si>
    <t>762331826</t>
  </si>
  <si>
    <t>Demontáž vázaných kcí krovů k dalšímu použití z hranolů průřezové plochy přes 600 cm2</t>
  </si>
  <si>
    <t>-1186699062</t>
  </si>
  <si>
    <t>10,35*6                               "1"</t>
  </si>
  <si>
    <t>5,9*2+5,35*2+5,48*3+5,6*1+3,85*2            "2"</t>
  </si>
  <si>
    <t>2,05*11                               "3"</t>
  </si>
  <si>
    <t>Mezisoučet                      "200/240"</t>
  </si>
  <si>
    <t>26</t>
  </si>
  <si>
    <t>762332131</t>
  </si>
  <si>
    <t>Montáž vázaných kcí krovů pravidelných z hraněného řeziva průřezové plochy do 120 cm2</t>
  </si>
  <si>
    <t>1829959875</t>
  </si>
  <si>
    <t>5,45*1                           "5 - 120/100"</t>
  </si>
  <si>
    <t>27</t>
  </si>
  <si>
    <t>762332132</t>
  </si>
  <si>
    <t>Montáž vázaných kcí krovů pravidelných z hraněného řeziva průřezové plochy do 224 cm2</t>
  </si>
  <si>
    <t>997146349</t>
  </si>
  <si>
    <t>10,2                                              "4 - 160/120"</t>
  </si>
  <si>
    <t>28</t>
  </si>
  <si>
    <t>762332134</t>
  </si>
  <si>
    <t>Montáž vázaných kcí krovů pravidelných z hraněného řeziva průřezové plochy do 450 cm2</t>
  </si>
  <si>
    <t>1145016165</t>
  </si>
  <si>
    <t>29</t>
  </si>
  <si>
    <t>7623329251</t>
  </si>
  <si>
    <t>Doplnění a napojení střešní vazby z hranolů průřezové plochy do 600 cm2 včetně materiálu a spojů</t>
  </si>
  <si>
    <t>139734381</t>
  </si>
  <si>
    <t>30</t>
  </si>
  <si>
    <t>762341027</t>
  </si>
  <si>
    <t>Bednění střech rovných z desek OSB tl 25 mm na pero a drážku šroubovaných na krokve</t>
  </si>
  <si>
    <t>404769901</t>
  </si>
  <si>
    <t>(30,3+30,19)/2*8,03                                                       "OSB 22 mm"</t>
  </si>
  <si>
    <t>(29,77+30,19)/2*7,75                                                    "OSB 22 mm"</t>
  </si>
  <si>
    <t>31</t>
  </si>
  <si>
    <t>762341127</t>
  </si>
  <si>
    <t>Bednění střech rovných z cementotřískových desek tl 24 mm na pero a drážku šroubovaných na krokve</t>
  </si>
  <si>
    <t>1933639812</t>
  </si>
  <si>
    <t>19,73*(0,41+2,15)/2</t>
  </si>
  <si>
    <t>762341811</t>
  </si>
  <si>
    <t>Demontáž bednění střech z prken</t>
  </si>
  <si>
    <t>-1531009555</t>
  </si>
  <si>
    <t>33</t>
  </si>
  <si>
    <t>762395000</t>
  </si>
  <si>
    <t>Spojovací prostředky krovů, bednění, laťování, nadstřešních konstrukcí</t>
  </si>
  <si>
    <t>-910616866</t>
  </si>
  <si>
    <t>34</t>
  </si>
  <si>
    <t>605121301</t>
  </si>
  <si>
    <t>hranol stavební řezivo včetně otesání ostrých hran</t>
  </si>
  <si>
    <t>560293006</t>
  </si>
  <si>
    <t>5,5*54*0,06*0,18*1,1                           "11 - 60/180"</t>
  </si>
  <si>
    <t>1,75*8*0,06*0,18*1,1                           "14 - 60/180"</t>
  </si>
  <si>
    <t>5,45*1*0,12*0,10*1,1                           "5 - 120/100"</t>
  </si>
  <si>
    <t>3,6*12*0,12*0,10*1,1                           "16 - 120/100"</t>
  </si>
  <si>
    <t>38,0*0,05*0,15*1,1                               "18 - 50/150"</t>
  </si>
  <si>
    <t>100,0*0,06*0,10*1,1                            "19 - 60/100"</t>
  </si>
  <si>
    <t>60,2*0,06*0,10*1,1                               "20 - 60/100"</t>
  </si>
  <si>
    <t>2,83*22*0,12*0,12*1,1                                      "7 - 120/120"</t>
  </si>
  <si>
    <t>5,1*4*0,12*0,14*1,1                                          "12 - 120/140"</t>
  </si>
  <si>
    <t>0,12*92*0,12*0,14*1,1                                     "13 - 120/140"</t>
  </si>
  <si>
    <t xml:space="preserve">7,5*70*0,12*0,14*1,1                                       "15 - 120/140" </t>
  </si>
  <si>
    <t>2,35*12*0,14*0,14*1,1                                      "6 - 140/140"</t>
  </si>
  <si>
    <t xml:space="preserve">30,2*0,14*0,14*1,1                                             "17 - 140/140"      </t>
  </si>
  <si>
    <t>10,2*0,16*0,12*1,1                                              "4 - 160/120"</t>
  </si>
  <si>
    <t>21,0*2*0,16*0,20*1,1                                            "9 - 160/200"</t>
  </si>
  <si>
    <t>4,75*2*0,16*0,20*1,1                                            "10 - 160/200"</t>
  </si>
  <si>
    <t>6,25*2*0,18*0,20*1,1                                            "8 - 180/200"</t>
  </si>
  <si>
    <t>35</t>
  </si>
  <si>
    <t>762522812</t>
  </si>
  <si>
    <t>Demontáž podlah s polštáři z prken nebo fošen tloušťky přes 32 mm</t>
  </si>
  <si>
    <t>-1768252687</t>
  </si>
  <si>
    <t>9,7*(9,0+8,0)</t>
  </si>
  <si>
    <t>36</t>
  </si>
  <si>
    <t>998762102</t>
  </si>
  <si>
    <t>Přesun hmot tonážní pro kce tesařské v objektech v do 12 m</t>
  </si>
  <si>
    <t>-362439332</t>
  </si>
  <si>
    <t>763</t>
  </si>
  <si>
    <t>Konstrukce suché výstavby</t>
  </si>
  <si>
    <t>37</t>
  </si>
  <si>
    <t>763131752</t>
  </si>
  <si>
    <t>Montáž jedné vrstvy tepelné izolace do SDK podhledu</t>
  </si>
  <si>
    <t>115198778</t>
  </si>
  <si>
    <t>38</t>
  </si>
  <si>
    <t>63148107</t>
  </si>
  <si>
    <t>deska tepelně izolační minerální univerzální λ=0,038-0,039 tl 160mm</t>
  </si>
  <si>
    <t>-231641071</t>
  </si>
  <si>
    <t>1,4*1,5*1,05</t>
  </si>
  <si>
    <t>39</t>
  </si>
  <si>
    <t>763132111</t>
  </si>
  <si>
    <t>SDK podhled samostatný požární předěl desky 1xDF15 TI40 mm EI Z/S 15/30 dvouvrstvá spodní kce CD+UD</t>
  </si>
  <si>
    <t>-1701539298</t>
  </si>
  <si>
    <t>40</t>
  </si>
  <si>
    <t>998763302</t>
  </si>
  <si>
    <t>Přesun hmot tonážní pro sádrokartonové konstrukce v objektech v do 12 m</t>
  </si>
  <si>
    <t>626608983</t>
  </si>
  <si>
    <t>764</t>
  </si>
  <si>
    <t>Konstrukce klempířské</t>
  </si>
  <si>
    <t>41</t>
  </si>
  <si>
    <t>7640018211</t>
  </si>
  <si>
    <t>Demontáž krytiny ze svitků nebo tabulí do suti - CU krytina</t>
  </si>
  <si>
    <t>1170067717</t>
  </si>
  <si>
    <t>19,73*(0,41+2,15)/2                     "dno úžlabí"</t>
  </si>
  <si>
    <t>19,73*(0,6+0,6)                             "boky úžlabí"</t>
  </si>
  <si>
    <t>2,15*0,9                                           "svislá stěna"</t>
  </si>
  <si>
    <t>Mezisoučet                            "měděná krytina"</t>
  </si>
  <si>
    <t>42</t>
  </si>
  <si>
    <t>764001821</t>
  </si>
  <si>
    <t>Demontáž krytiny ze svitků nebo tabulí do suti - PZ krytina</t>
  </si>
  <si>
    <t>767921247</t>
  </si>
  <si>
    <t xml:space="preserve">29,77*(0,65+1,2)/2                      "dno úžlabí" </t>
  </si>
  <si>
    <t>(13,31+2,49)*0,5                          "boky úžlabí"</t>
  </si>
  <si>
    <t>(12,97+1,0)*0,5                               "atika"</t>
  </si>
  <si>
    <t>(9,01+1,56)*(0,9+0,5)/2            "dno úžlabí"</t>
  </si>
  <si>
    <t xml:space="preserve">(9,01+1,56)*0,5                           "boky úžlabí" </t>
  </si>
  <si>
    <t>Mezisoučet                            "pozinkovaná krytina"</t>
  </si>
  <si>
    <t>43</t>
  </si>
  <si>
    <t>764002821</t>
  </si>
  <si>
    <t>Demontáž střešního výlezu do suti</t>
  </si>
  <si>
    <t>-2111137137</t>
  </si>
  <si>
    <t>44</t>
  </si>
  <si>
    <t>764004801</t>
  </si>
  <si>
    <t>Demontáž podokapního žlabu do suti</t>
  </si>
  <si>
    <t>1731366911</t>
  </si>
  <si>
    <t>45</t>
  </si>
  <si>
    <t>764004861</t>
  </si>
  <si>
    <t>Demontáž svodu do suti</t>
  </si>
  <si>
    <t>2030584775</t>
  </si>
  <si>
    <t>5,0*4</t>
  </si>
  <si>
    <t>46</t>
  </si>
  <si>
    <t>764031421</t>
  </si>
  <si>
    <t>Dilatační připojovací lišta z Cu plechu včetně tmelení rš 100 mm</t>
  </si>
  <si>
    <t>749977582</t>
  </si>
  <si>
    <t>9,01</t>
  </si>
  <si>
    <t>13,31</t>
  </si>
  <si>
    <t>2,49</t>
  </si>
  <si>
    <t>Mezisoučet                         "lemování stěn sousedních objektů"</t>
  </si>
  <si>
    <t>47</t>
  </si>
  <si>
    <t>7641314131</t>
  </si>
  <si>
    <t>Krytina střechy rovné drážkováním ze svitků z Cu plechu tl. 0,7 mm, rš 670 mm sklonu do 60°</t>
  </si>
  <si>
    <t>-946378274</t>
  </si>
  <si>
    <t xml:space="preserve">(30,3+30,19)/2*8,03                                                    </t>
  </si>
  <si>
    <t xml:space="preserve">(29,77+30,19)/2*7,75                                               </t>
  </si>
  <si>
    <t>Mezisoučet             "plocha krytiny včetně úžlabí, atiky a lemování komínů"</t>
  </si>
  <si>
    <t>2,15*0,9</t>
  </si>
  <si>
    <t>9,01*0,6</t>
  </si>
  <si>
    <t>1,56*0,5</t>
  </si>
  <si>
    <t>13,31*0,6</t>
  </si>
  <si>
    <t>2,49*0,5</t>
  </si>
  <si>
    <t>48</t>
  </si>
  <si>
    <t>764233452</t>
  </si>
  <si>
    <t>Střešní výlez pro krytinu skládanou nebo plechovou z Cu plechu</t>
  </si>
  <si>
    <t>2057962886</t>
  </si>
  <si>
    <t>49</t>
  </si>
  <si>
    <t>591926327</t>
  </si>
  <si>
    <t>50</t>
  </si>
  <si>
    <t>764531404</t>
  </si>
  <si>
    <t>Žlab podokapní půlkruhový z Cu plechu rš 330 mm</t>
  </si>
  <si>
    <t>-2057218879</t>
  </si>
  <si>
    <t>10,8</t>
  </si>
  <si>
    <t>51</t>
  </si>
  <si>
    <t>764531444</t>
  </si>
  <si>
    <t>Kotlík oválný (trychtýřový) pro podokapní žlaby z Cu plechu 330/100 mm</t>
  </si>
  <si>
    <t>1083344025</t>
  </si>
  <si>
    <t>52</t>
  </si>
  <si>
    <t>7645314441</t>
  </si>
  <si>
    <t>Kotlík oválný (trychtýřový) pro podokapní žlaby z Cu plechu 330/120 mm</t>
  </si>
  <si>
    <t>-1180946062</t>
  </si>
  <si>
    <t>53</t>
  </si>
  <si>
    <t>764538422</t>
  </si>
  <si>
    <t>Svody kruhové včetně objímek, kolen, odskoků z Cu plechu průměru 100 mm</t>
  </si>
  <si>
    <t>609140933</t>
  </si>
  <si>
    <t>8,5*1</t>
  </si>
  <si>
    <t>54</t>
  </si>
  <si>
    <t>764538423</t>
  </si>
  <si>
    <t>Svody kruhové včetně objímek, kolen, odskoků z Cu plechu průměru 120 mm</t>
  </si>
  <si>
    <t>1207655557</t>
  </si>
  <si>
    <t>8,5*3</t>
  </si>
  <si>
    <t>55</t>
  </si>
  <si>
    <t>998764102</t>
  </si>
  <si>
    <t>Přesun hmot tonážní pro konstrukce klempířské v objektech v do 12 m</t>
  </si>
  <si>
    <t>-145854491</t>
  </si>
  <si>
    <t>765</t>
  </si>
  <si>
    <t>Krytina skládaná</t>
  </si>
  <si>
    <t>56</t>
  </si>
  <si>
    <t>7651318011</t>
  </si>
  <si>
    <t>Demontáž azbestocementové skládané krytiny sklonu do 30° do suti</t>
  </si>
  <si>
    <t>-1046303562</t>
  </si>
  <si>
    <t>-fig2</t>
  </si>
  <si>
    <t>-fig3</t>
  </si>
  <si>
    <t>57</t>
  </si>
  <si>
    <t>7651318411</t>
  </si>
  <si>
    <t>Příplatek k cenám demontáže skládané azbestocementové krytiny za sklon přes 30°</t>
  </si>
  <si>
    <t>1866139604</t>
  </si>
  <si>
    <t>58</t>
  </si>
  <si>
    <t>765192001</t>
  </si>
  <si>
    <t>Nouzové (provizorní) zakrytí střechy plachtou</t>
  </si>
  <si>
    <t>2048065807</t>
  </si>
  <si>
    <t>59</t>
  </si>
  <si>
    <t>765193001</t>
  </si>
  <si>
    <t>Montáž podkladního vyrovnávacího pásu</t>
  </si>
  <si>
    <t>1060960523</t>
  </si>
  <si>
    <t>60</t>
  </si>
  <si>
    <t>62855001</t>
  </si>
  <si>
    <t>pás asfaltový natavitelný modifikovaný SBS tl 4,0mm s vložkou z polyesterové rohože a spalitelnou PE fólií nebo jemnozrnný minerálním posypem na horním povrchu</t>
  </si>
  <si>
    <t>-1816708392</t>
  </si>
  <si>
    <t>fig1*1,15</t>
  </si>
  <si>
    <t>61</t>
  </si>
  <si>
    <t>998765102</t>
  </si>
  <si>
    <t>Přesun hmot tonážní pro krytiny skládané v objektech v do 12 m</t>
  </si>
  <si>
    <t>-2018126402</t>
  </si>
  <si>
    <t>Práce a dodávky M</t>
  </si>
  <si>
    <t>21-M</t>
  </si>
  <si>
    <t>Elektromontáže</t>
  </si>
  <si>
    <t>62</t>
  </si>
  <si>
    <t>999999061</t>
  </si>
  <si>
    <t>Elektroinstalace - hromosvod</t>
  </si>
  <si>
    <t>kpl</t>
  </si>
  <si>
    <t>256</t>
  </si>
  <si>
    <t>64</t>
  </si>
  <si>
    <t>-1756095240</t>
  </si>
  <si>
    <t>HZS</t>
  </si>
  <si>
    <t>Hodinové zúčtovací sazby</t>
  </si>
  <si>
    <t>63</t>
  </si>
  <si>
    <t>HZS1292</t>
  </si>
  <si>
    <t>Hodinová zúčtovací sazba stavební dělník</t>
  </si>
  <si>
    <t>hod</t>
  </si>
  <si>
    <t>512</t>
  </si>
  <si>
    <t>1730006978</t>
  </si>
  <si>
    <t>100                      "vyklízení zbytků suti po předchozích opravách"</t>
  </si>
  <si>
    <t>2 -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</si>
  <si>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</si>
  <si>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</si>
  <si>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</si>
  <si>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</si>
  <si>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</si>
  <si>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</si>
  <si>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</si>
  <si>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</si>
  <si>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</si>
  <si>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</si>
  <si>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</si>
  <si>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</si>
  <si>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</si>
  <si>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</si>
  <si>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</si>
  <si>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</si>
  <si>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-193190076</t>
  </si>
  <si>
    <t>VRN2</t>
  </si>
  <si>
    <t>Příprava staveniště</t>
  </si>
  <si>
    <t>020001000</t>
  </si>
  <si>
    <t>-1882949349</t>
  </si>
  <si>
    <t>VRN3</t>
  </si>
  <si>
    <t>Zařízení staveniště</t>
  </si>
  <si>
    <t>030001000</t>
  </si>
  <si>
    <t>1511359548</t>
  </si>
  <si>
    <t>VRN4</t>
  </si>
  <si>
    <t>Inženýrská činnost</t>
  </si>
  <si>
    <t>040001000</t>
  </si>
  <si>
    <t>869079022</t>
  </si>
  <si>
    <t>VRN5</t>
  </si>
  <si>
    <t>Finanční náklady</t>
  </si>
  <si>
    <t>050001000</t>
  </si>
  <si>
    <t>-1409877990</t>
  </si>
  <si>
    <t>VRN6</t>
  </si>
  <si>
    <t>Územní vlivy</t>
  </si>
  <si>
    <t>060001000</t>
  </si>
  <si>
    <t>-1137479114</t>
  </si>
  <si>
    <t>VRN7</t>
  </si>
  <si>
    <t>Provozní vlivy</t>
  </si>
  <si>
    <t>070001000</t>
  </si>
  <si>
    <t>1873619473</t>
  </si>
  <si>
    <t>VRN8</t>
  </si>
  <si>
    <t>Přesun stavebních kapacit</t>
  </si>
  <si>
    <t>080001000</t>
  </si>
  <si>
    <t>Další náklady na pracovníky</t>
  </si>
  <si>
    <t>1126192381</t>
  </si>
  <si>
    <t>VRN9</t>
  </si>
  <si>
    <t>Ostatní náklady</t>
  </si>
  <si>
    <t>090001000</t>
  </si>
  <si>
    <t>1076171862</t>
  </si>
  <si>
    <t>7642334555</t>
  </si>
  <si>
    <t>Dveře na půdu 900/1970 levé s požární odolností EI 15 DP3 a dozdívkou z plných cihel tl. 100 mm</t>
  </si>
  <si>
    <t>1                                     "dveře požární"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</si>
</sst>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9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40" t="s">
        <v>15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0"/>
      <c r="BE5" s="220" t="s">
        <v>16</v>
      </c>
      <c r="BS5" s="17" t="s">
        <v>6</v>
      </c>
    </row>
    <row r="6" spans="1:74" s="1" customFormat="1" ht="36.950000000000003" customHeight="1">
      <c r="B6" s="20"/>
      <c r="D6" s="26" t="s">
        <v>17</v>
      </c>
      <c r="K6" s="241" t="s">
        <v>18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0"/>
      <c r="BE6" s="221"/>
      <c r="BS6" s="17" t="s">
        <v>6</v>
      </c>
    </row>
    <row r="7" spans="1:74" s="1" customFormat="1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21"/>
      <c r="BS7" s="17" t="s">
        <v>8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21"/>
      <c r="BS8" s="17" t="s">
        <v>8</v>
      </c>
    </row>
    <row r="9" spans="1:74" s="1" customFormat="1" ht="14.45" customHeight="1">
      <c r="B9" s="20"/>
      <c r="AR9" s="20"/>
      <c r="BE9" s="221"/>
      <c r="BS9" s="17" t="s">
        <v>8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1</v>
      </c>
      <c r="AR10" s="20"/>
      <c r="BE10" s="221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21"/>
      <c r="BS11" s="17" t="s">
        <v>6</v>
      </c>
    </row>
    <row r="12" spans="1:74" s="1" customFormat="1" ht="6.95" customHeight="1">
      <c r="B12" s="20"/>
      <c r="AR12" s="20"/>
      <c r="BE12" s="221"/>
      <c r="BS12" s="17" t="s">
        <v>8</v>
      </c>
    </row>
    <row r="13" spans="1:74" s="1" customFormat="1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21"/>
      <c r="BS13" s="17" t="s">
        <v>8</v>
      </c>
    </row>
    <row r="14" spans="1:74" ht="12.75">
      <c r="B14" s="20"/>
      <c r="E14" s="242" t="s">
        <v>30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7" t="s">
        <v>28</v>
      </c>
      <c r="AN14" s="29" t="s">
        <v>30</v>
      </c>
      <c r="AR14" s="20"/>
      <c r="BE14" s="221"/>
      <c r="BS14" s="17" t="s">
        <v>8</v>
      </c>
    </row>
    <row r="15" spans="1:74" s="1" customFormat="1" ht="6.95" customHeight="1">
      <c r="B15" s="20"/>
      <c r="AR15" s="20"/>
      <c r="BE15" s="221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26</v>
      </c>
      <c r="AN16" s="25" t="s">
        <v>1</v>
      </c>
      <c r="AR16" s="20"/>
      <c r="BE16" s="221"/>
      <c r="BS16" s="17" t="s">
        <v>3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E17" s="221"/>
      <c r="BS17" s="17" t="s">
        <v>33</v>
      </c>
    </row>
    <row r="18" spans="1:71" s="1" customFormat="1" ht="6.95" customHeight="1">
      <c r="B18" s="20"/>
      <c r="AR18" s="20"/>
      <c r="BE18" s="221"/>
      <c r="BS18" s="17" t="s">
        <v>8</v>
      </c>
    </row>
    <row r="19" spans="1:71" s="1" customFormat="1" ht="12" customHeight="1">
      <c r="B19" s="20"/>
      <c r="D19" s="27" t="s">
        <v>34</v>
      </c>
      <c r="AK19" s="27" t="s">
        <v>26</v>
      </c>
      <c r="AN19" s="25" t="s">
        <v>1</v>
      </c>
      <c r="AR19" s="20"/>
      <c r="BE19" s="221"/>
      <c r="BS19" s="17" t="s">
        <v>8</v>
      </c>
    </row>
    <row r="20" spans="1:71" s="1" customFormat="1" ht="18.399999999999999" customHeight="1">
      <c r="B20" s="20"/>
      <c r="E20" s="25" t="s">
        <v>35</v>
      </c>
      <c r="AK20" s="27" t="s">
        <v>28</v>
      </c>
      <c r="AN20" s="25" t="s">
        <v>1</v>
      </c>
      <c r="AR20" s="20"/>
      <c r="BE20" s="221"/>
      <c r="BS20" s="17" t="s">
        <v>33</v>
      </c>
    </row>
    <row r="21" spans="1:71" s="1" customFormat="1" ht="6.95" customHeight="1">
      <c r="B21" s="20"/>
      <c r="AR21" s="20"/>
      <c r="BE21" s="221"/>
    </row>
    <row r="22" spans="1:71" s="1" customFormat="1" ht="12" customHeight="1">
      <c r="B22" s="20"/>
      <c r="D22" s="27" t="s">
        <v>36</v>
      </c>
      <c r="AR22" s="20"/>
      <c r="BE22" s="221"/>
    </row>
    <row r="23" spans="1:71" s="1" customFormat="1" ht="16.5" customHeight="1">
      <c r="B23" s="20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R23" s="20"/>
      <c r="BE23" s="221"/>
    </row>
    <row r="24" spans="1:71" s="1" customFormat="1" ht="6.95" customHeight="1">
      <c r="B24" s="20"/>
      <c r="AR24" s="20"/>
      <c r="BE24" s="22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1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3">
        <f>ROUND(AG94,0)</f>
        <v>0</v>
      </c>
      <c r="AL26" s="224"/>
      <c r="AM26" s="224"/>
      <c r="AN26" s="224"/>
      <c r="AO26" s="224"/>
      <c r="AP26" s="32"/>
      <c r="AQ26" s="32"/>
      <c r="AR26" s="33"/>
      <c r="BE26" s="22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5" t="s">
        <v>38</v>
      </c>
      <c r="M28" s="245"/>
      <c r="N28" s="245"/>
      <c r="O28" s="245"/>
      <c r="P28" s="245"/>
      <c r="Q28" s="32"/>
      <c r="R28" s="32"/>
      <c r="S28" s="32"/>
      <c r="T28" s="32"/>
      <c r="U28" s="32"/>
      <c r="V28" s="32"/>
      <c r="W28" s="245" t="s">
        <v>39</v>
      </c>
      <c r="X28" s="245"/>
      <c r="Y28" s="245"/>
      <c r="Z28" s="245"/>
      <c r="AA28" s="245"/>
      <c r="AB28" s="245"/>
      <c r="AC28" s="245"/>
      <c r="AD28" s="245"/>
      <c r="AE28" s="245"/>
      <c r="AF28" s="32"/>
      <c r="AG28" s="32"/>
      <c r="AH28" s="32"/>
      <c r="AI28" s="32"/>
      <c r="AJ28" s="32"/>
      <c r="AK28" s="245" t="s">
        <v>40</v>
      </c>
      <c r="AL28" s="245"/>
      <c r="AM28" s="245"/>
      <c r="AN28" s="245"/>
      <c r="AO28" s="245"/>
      <c r="AP28" s="32"/>
      <c r="AQ28" s="32"/>
      <c r="AR28" s="33"/>
      <c r="BE28" s="221"/>
    </row>
    <row r="29" spans="1:71" s="3" customFormat="1" ht="14.45" customHeight="1">
      <c r="B29" s="37"/>
      <c r="D29" s="27" t="s">
        <v>41</v>
      </c>
      <c r="F29" s="27" t="s">
        <v>42</v>
      </c>
      <c r="L29" s="246">
        <v>0.21</v>
      </c>
      <c r="M29" s="219"/>
      <c r="N29" s="219"/>
      <c r="O29" s="219"/>
      <c r="P29" s="219"/>
      <c r="W29" s="218">
        <f>ROUND(AZ94, 0)</f>
        <v>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0)</f>
        <v>0</v>
      </c>
      <c r="AL29" s="219"/>
      <c r="AM29" s="219"/>
      <c r="AN29" s="219"/>
      <c r="AO29" s="219"/>
      <c r="AR29" s="37"/>
      <c r="BE29" s="222"/>
    </row>
    <row r="30" spans="1:71" s="3" customFormat="1" ht="14.45" customHeight="1">
      <c r="B30" s="37"/>
      <c r="F30" s="27" t="s">
        <v>43</v>
      </c>
      <c r="L30" s="246">
        <v>0.15</v>
      </c>
      <c r="M30" s="219"/>
      <c r="N30" s="219"/>
      <c r="O30" s="219"/>
      <c r="P30" s="219"/>
      <c r="W30" s="218">
        <f>ROUND(BA94, 0)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0)</f>
        <v>0</v>
      </c>
      <c r="AL30" s="219"/>
      <c r="AM30" s="219"/>
      <c r="AN30" s="219"/>
      <c r="AO30" s="219"/>
      <c r="AR30" s="37"/>
      <c r="BE30" s="222"/>
    </row>
    <row r="31" spans="1:71" s="3" customFormat="1" ht="14.45" hidden="1" customHeight="1">
      <c r="B31" s="37"/>
      <c r="F31" s="27" t="s">
        <v>44</v>
      </c>
      <c r="L31" s="246">
        <v>0.21</v>
      </c>
      <c r="M31" s="219"/>
      <c r="N31" s="219"/>
      <c r="O31" s="219"/>
      <c r="P31" s="219"/>
      <c r="W31" s="218">
        <f>ROUND(BB94, 0)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7"/>
      <c r="BE31" s="222"/>
    </row>
    <row r="32" spans="1:71" s="3" customFormat="1" ht="14.45" hidden="1" customHeight="1">
      <c r="B32" s="37"/>
      <c r="F32" s="27" t="s">
        <v>45</v>
      </c>
      <c r="L32" s="246">
        <v>0.15</v>
      </c>
      <c r="M32" s="219"/>
      <c r="N32" s="219"/>
      <c r="O32" s="219"/>
      <c r="P32" s="219"/>
      <c r="W32" s="218">
        <f>ROUND(BC94, 0)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7"/>
      <c r="BE32" s="222"/>
    </row>
    <row r="33" spans="1:57" s="3" customFormat="1" ht="14.45" hidden="1" customHeight="1">
      <c r="B33" s="37"/>
      <c r="F33" s="27" t="s">
        <v>46</v>
      </c>
      <c r="L33" s="246">
        <v>0</v>
      </c>
      <c r="M33" s="219"/>
      <c r="N33" s="219"/>
      <c r="O33" s="219"/>
      <c r="P33" s="219"/>
      <c r="W33" s="218">
        <f>ROUND(BD94, 0)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7"/>
      <c r="BE33" s="22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1"/>
    </row>
    <row r="35" spans="1:57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25" t="s">
        <v>49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7">
        <f>SUM(AK26:AK33)</f>
        <v>0</v>
      </c>
      <c r="AL35" s="226"/>
      <c r="AM35" s="226"/>
      <c r="AN35" s="226"/>
      <c r="AO35" s="228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14</v>
      </c>
      <c r="L84" s="4" t="str">
        <f>K5</f>
        <v>Projektis239</v>
      </c>
      <c r="AR84" s="51"/>
    </row>
    <row r="85" spans="1:91" s="5" customFormat="1" ht="36.950000000000003" customHeight="1">
      <c r="B85" s="52"/>
      <c r="C85" s="53" t="s">
        <v>17</v>
      </c>
      <c r="L85" s="237" t="str">
        <f>K6</f>
        <v>Rekonstrukce střechy budovy čp.2 nám. TGM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21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Dvůr Králové nad Labem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23</v>
      </c>
      <c r="AJ87" s="32"/>
      <c r="AK87" s="32"/>
      <c r="AL87" s="32"/>
      <c r="AM87" s="239" t="str">
        <f>IF(AN8= "","",AN8)</f>
        <v>1. 11. 2019</v>
      </c>
      <c r="AN87" s="239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7.95" customHeight="1">
      <c r="A89" s="32"/>
      <c r="B89" s="33"/>
      <c r="C89" s="27" t="s">
        <v>25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Město Dvůr Králové n.L., nám. TGM 38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35" t="str">
        <f>IF(E17="","",E17)</f>
        <v>Projektis spol. s r.o., Legionářská 562, D.K.n.L.</v>
      </c>
      <c r="AN89" s="236"/>
      <c r="AO89" s="236"/>
      <c r="AP89" s="236"/>
      <c r="AQ89" s="32"/>
      <c r="AR89" s="33"/>
      <c r="AS89" s="231" t="s">
        <v>57</v>
      </c>
      <c r="AT89" s="232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35" t="str">
        <f>IF(E20="","",E20)</f>
        <v>ing. V. Švehla</v>
      </c>
      <c r="AN90" s="236"/>
      <c r="AO90" s="236"/>
      <c r="AP90" s="236"/>
      <c r="AQ90" s="32"/>
      <c r="AR90" s="33"/>
      <c r="AS90" s="233"/>
      <c r="AT90" s="23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3"/>
      <c r="AT91" s="23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7" t="s">
        <v>58</v>
      </c>
      <c r="D92" s="248"/>
      <c r="E92" s="248"/>
      <c r="F92" s="248"/>
      <c r="G92" s="248"/>
      <c r="H92" s="60"/>
      <c r="I92" s="249" t="s">
        <v>59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60</v>
      </c>
      <c r="AH92" s="248"/>
      <c r="AI92" s="248"/>
      <c r="AJ92" s="248"/>
      <c r="AK92" s="248"/>
      <c r="AL92" s="248"/>
      <c r="AM92" s="248"/>
      <c r="AN92" s="249" t="s">
        <v>61</v>
      </c>
      <c r="AO92" s="248"/>
      <c r="AP92" s="251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5">
        <f>ROUND(SUM(AG95:AG96),0)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72" t="s">
        <v>1</v>
      </c>
      <c r="AR94" s="68"/>
      <c r="AS94" s="73">
        <f>ROUND(SUM(AS95:AS96),0)</f>
        <v>0</v>
      </c>
      <c r="AT94" s="74">
        <f>ROUND(SUM(AV94:AW94),0)</f>
        <v>0</v>
      </c>
      <c r="AU94" s="75">
        <f>ROUND(SUM(AU95:AU96),5)</f>
        <v>0</v>
      </c>
      <c r="AV94" s="74">
        <f>ROUND(AZ94*L29,0)</f>
        <v>0</v>
      </c>
      <c r="AW94" s="74">
        <f>ROUND(BA94*L30,0)</f>
        <v>0</v>
      </c>
      <c r="AX94" s="74">
        <f>ROUND(BB94*L29,0)</f>
        <v>0</v>
      </c>
      <c r="AY94" s="74">
        <f>ROUND(BC94*L30,0)</f>
        <v>0</v>
      </c>
      <c r="AZ94" s="74">
        <f>ROUND(SUM(AZ95:AZ96),0)</f>
        <v>0</v>
      </c>
      <c r="BA94" s="74">
        <f>ROUND(SUM(BA95:BA96),0)</f>
        <v>0</v>
      </c>
      <c r="BB94" s="74">
        <f>ROUND(SUM(BB95:BB96),0)</f>
        <v>0</v>
      </c>
      <c r="BC94" s="74">
        <f>ROUND(SUM(BC95:BC96),0)</f>
        <v>0</v>
      </c>
      <c r="BD94" s="76">
        <f>ROUND(SUM(BD95:BD96),0)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16.5" customHeight="1">
      <c r="A95" s="79" t="s">
        <v>81</v>
      </c>
      <c r="B95" s="80"/>
      <c r="C95" s="81"/>
      <c r="D95" s="254" t="s">
        <v>8</v>
      </c>
      <c r="E95" s="254"/>
      <c r="F95" s="254"/>
      <c r="G95" s="254"/>
      <c r="H95" s="254"/>
      <c r="I95" s="82"/>
      <c r="J95" s="254" t="s">
        <v>82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'1 - Opravy střechy'!J30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83" t="s">
        <v>83</v>
      </c>
      <c r="AR95" s="80"/>
      <c r="AS95" s="84">
        <v>0</v>
      </c>
      <c r="AT95" s="85">
        <f>ROUND(SUM(AV95:AW95),0)</f>
        <v>0</v>
      </c>
      <c r="AU95" s="86">
        <f>'1 - Opravy střechy'!P129</f>
        <v>0</v>
      </c>
      <c r="AV95" s="85">
        <f>'1 - Opravy střechy'!J33</f>
        <v>0</v>
      </c>
      <c r="AW95" s="85">
        <f>'1 - Opravy střechy'!J34</f>
        <v>0</v>
      </c>
      <c r="AX95" s="85">
        <f>'1 - Opravy střechy'!J35</f>
        <v>0</v>
      </c>
      <c r="AY95" s="85">
        <f>'1 - Opravy střechy'!J36</f>
        <v>0</v>
      </c>
      <c r="AZ95" s="85">
        <f>'1 - Opravy střechy'!F33</f>
        <v>0</v>
      </c>
      <c r="BA95" s="85">
        <f>'1 - Opravy střechy'!F34</f>
        <v>0</v>
      </c>
      <c r="BB95" s="85">
        <f>'1 - Opravy střechy'!F35</f>
        <v>0</v>
      </c>
      <c r="BC95" s="85">
        <f>'1 - Opravy střechy'!F36</f>
        <v>0</v>
      </c>
      <c r="BD95" s="87">
        <f>'1 - Opravy střechy'!F37</f>
        <v>0</v>
      </c>
      <c r="BT95" s="88" t="s">
        <v>8</v>
      </c>
      <c r="BV95" s="88" t="s">
        <v>79</v>
      </c>
      <c r="BW95" s="88" t="s">
        <v>84</v>
      </c>
      <c r="BX95" s="88" t="s">
        <v>4</v>
      </c>
      <c r="CL95" s="88" t="s">
        <v>1</v>
      </c>
      <c r="CM95" s="88" t="s">
        <v>85</v>
      </c>
    </row>
    <row r="96" spans="1:91" s="7" customFormat="1" ht="16.5" customHeight="1">
      <c r="A96" s="79" t="s">
        <v>81</v>
      </c>
      <c r="B96" s="80"/>
      <c r="C96" s="81"/>
      <c r="D96" s="254" t="s">
        <v>85</v>
      </c>
      <c r="E96" s="254"/>
      <c r="F96" s="254"/>
      <c r="G96" s="254"/>
      <c r="H96" s="254"/>
      <c r="I96" s="82"/>
      <c r="J96" s="254" t="s">
        <v>86</v>
      </c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52">
        <f>'2 - Vedlejší náklady'!J30</f>
        <v>0</v>
      </c>
      <c r="AH96" s="253"/>
      <c r="AI96" s="253"/>
      <c r="AJ96" s="253"/>
      <c r="AK96" s="253"/>
      <c r="AL96" s="253"/>
      <c r="AM96" s="253"/>
      <c r="AN96" s="252">
        <f>SUM(AG96,AT96)</f>
        <v>0</v>
      </c>
      <c r="AO96" s="253"/>
      <c r="AP96" s="253"/>
      <c r="AQ96" s="83" t="s">
        <v>83</v>
      </c>
      <c r="AR96" s="80"/>
      <c r="AS96" s="89">
        <v>0</v>
      </c>
      <c r="AT96" s="90">
        <f>ROUND(SUM(AV96:AW96),0)</f>
        <v>0</v>
      </c>
      <c r="AU96" s="91">
        <f>'2 - Vedlejší náklady'!P126</f>
        <v>0</v>
      </c>
      <c r="AV96" s="90">
        <f>'2 - Vedlejší náklady'!J33</f>
        <v>0</v>
      </c>
      <c r="AW96" s="90">
        <f>'2 - Vedlejší náklady'!J34</f>
        <v>0</v>
      </c>
      <c r="AX96" s="90">
        <f>'2 - Vedlejší náklady'!J35</f>
        <v>0</v>
      </c>
      <c r="AY96" s="90">
        <f>'2 - Vedlejší náklady'!J36</f>
        <v>0</v>
      </c>
      <c r="AZ96" s="90">
        <f>'2 - Vedlejší náklady'!F33</f>
        <v>0</v>
      </c>
      <c r="BA96" s="90">
        <f>'2 - Vedlejší náklady'!F34</f>
        <v>0</v>
      </c>
      <c r="BB96" s="90">
        <f>'2 - Vedlejší náklady'!F35</f>
        <v>0</v>
      </c>
      <c r="BC96" s="90">
        <f>'2 - Vedlejší náklady'!F36</f>
        <v>0</v>
      </c>
      <c r="BD96" s="92">
        <f>'2 - Vedlejší náklady'!F37</f>
        <v>0</v>
      </c>
      <c r="BT96" s="88" t="s">
        <v>8</v>
      </c>
      <c r="BV96" s="88" t="s">
        <v>79</v>
      </c>
      <c r="BW96" s="88" t="s">
        <v>87</v>
      </c>
      <c r="BX96" s="88" t="s">
        <v>4</v>
      </c>
      <c r="CL96" s="88" t="s">
        <v>1</v>
      </c>
      <c r="CM96" s="88" t="s">
        <v>85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 - Opravy střechy'!C2" display="/"/>
    <hyperlink ref="A96" location="'2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9"/>
  <sheetViews>
    <sheetView showGridLines="0" topLeftCell="A343" workbookViewId="0">
      <selection activeCell="F366" sqref="F36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93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84</v>
      </c>
      <c r="AZ2" s="94" t="s">
        <v>88</v>
      </c>
      <c r="BA2" s="94" t="s">
        <v>89</v>
      </c>
      <c r="BB2" s="94" t="s">
        <v>1</v>
      </c>
      <c r="BC2" s="94" t="s">
        <v>90</v>
      </c>
      <c r="BD2" s="94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5"/>
      <c r="J3" s="19"/>
      <c r="K3" s="19"/>
      <c r="L3" s="20"/>
      <c r="AT3" s="17" t="s">
        <v>85</v>
      </c>
      <c r="AZ3" s="94" t="s">
        <v>91</v>
      </c>
      <c r="BA3" s="94" t="s">
        <v>92</v>
      </c>
      <c r="BB3" s="94" t="s">
        <v>1</v>
      </c>
      <c r="BC3" s="94" t="s">
        <v>93</v>
      </c>
      <c r="BD3" s="94" t="s">
        <v>85</v>
      </c>
    </row>
    <row r="4" spans="1:56" s="1" customFormat="1" ht="24.95" customHeight="1">
      <c r="B4" s="20"/>
      <c r="D4" s="21" t="s">
        <v>94</v>
      </c>
      <c r="I4" s="93"/>
      <c r="L4" s="20"/>
      <c r="M4" s="96" t="s">
        <v>11</v>
      </c>
      <c r="AT4" s="17" t="s">
        <v>3</v>
      </c>
      <c r="AZ4" s="94" t="s">
        <v>95</v>
      </c>
      <c r="BA4" s="94" t="s">
        <v>96</v>
      </c>
      <c r="BB4" s="94" t="s">
        <v>1</v>
      </c>
      <c r="BC4" s="94" t="s">
        <v>97</v>
      </c>
      <c r="BD4" s="94" t="s">
        <v>85</v>
      </c>
    </row>
    <row r="5" spans="1:56" s="1" customFormat="1" ht="6.95" customHeight="1">
      <c r="B5" s="20"/>
      <c r="I5" s="93"/>
      <c r="L5" s="20"/>
      <c r="AZ5" s="94" t="s">
        <v>98</v>
      </c>
      <c r="BA5" s="94" t="s">
        <v>99</v>
      </c>
      <c r="BB5" s="94" t="s">
        <v>1</v>
      </c>
      <c r="BC5" s="94" t="s">
        <v>100</v>
      </c>
      <c r="BD5" s="94" t="s">
        <v>85</v>
      </c>
    </row>
    <row r="6" spans="1:56" s="1" customFormat="1" ht="12" customHeight="1">
      <c r="B6" s="20"/>
      <c r="D6" s="27" t="s">
        <v>17</v>
      </c>
      <c r="I6" s="93"/>
      <c r="L6" s="20"/>
      <c r="AZ6" s="94" t="s">
        <v>101</v>
      </c>
      <c r="BA6" s="94" t="s">
        <v>102</v>
      </c>
      <c r="BB6" s="94" t="s">
        <v>1</v>
      </c>
      <c r="BC6" s="94" t="s">
        <v>103</v>
      </c>
      <c r="BD6" s="94" t="s">
        <v>85</v>
      </c>
    </row>
    <row r="7" spans="1:56" s="1" customFormat="1" ht="16.5" customHeight="1">
      <c r="B7" s="20"/>
      <c r="E7" s="257" t="str">
        <f>'Rekapitulace stavby'!K6</f>
        <v>Rekonstrukce střechy budovy čp.2 nám. TGM</v>
      </c>
      <c r="F7" s="258"/>
      <c r="G7" s="258"/>
      <c r="H7" s="258"/>
      <c r="I7" s="93"/>
      <c r="L7" s="20"/>
    </row>
    <row r="8" spans="1:56" s="2" customFormat="1" ht="12" customHeight="1">
      <c r="A8" s="32"/>
      <c r="B8" s="33"/>
      <c r="C8" s="32"/>
      <c r="D8" s="27" t="s">
        <v>104</v>
      </c>
      <c r="E8" s="32"/>
      <c r="F8" s="32"/>
      <c r="G8" s="32"/>
      <c r="H8" s="32"/>
      <c r="I8" s="97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3"/>
      <c r="C9" s="32"/>
      <c r="D9" s="32"/>
      <c r="E9" s="237" t="s">
        <v>105</v>
      </c>
      <c r="F9" s="259"/>
      <c r="G9" s="259"/>
      <c r="H9" s="259"/>
      <c r="I9" s="97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97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98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8" t="s">
        <v>23</v>
      </c>
      <c r="J12" s="55" t="str">
        <f>'Rekapitulace stavby'!AN8</f>
        <v>1. 11. 2019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7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8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8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7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8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0" t="str">
        <f>'Rekapitulace stavby'!E14</f>
        <v>Vyplň údaj</v>
      </c>
      <c r="F18" s="240"/>
      <c r="G18" s="240"/>
      <c r="H18" s="240"/>
      <c r="I18" s="98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7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8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98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7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8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98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7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7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7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3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4" t="s">
        <v>37</v>
      </c>
      <c r="E30" s="32"/>
      <c r="F30" s="32"/>
      <c r="G30" s="32"/>
      <c r="H30" s="32"/>
      <c r="I30" s="97"/>
      <c r="J30" s="71">
        <f>ROUND(J129,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3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5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6" t="s">
        <v>41</v>
      </c>
      <c r="E33" s="27" t="s">
        <v>42</v>
      </c>
      <c r="F33" s="107">
        <f>ROUND((SUM(BE129:BE398)),  0)</f>
        <v>0</v>
      </c>
      <c r="G33" s="32"/>
      <c r="H33" s="32"/>
      <c r="I33" s="108">
        <v>0.21</v>
      </c>
      <c r="J33" s="107">
        <f>ROUND(((SUM(BE129:BE398))*I33),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7">
        <f>ROUND((SUM(BF129:BF398)),  0)</f>
        <v>0</v>
      </c>
      <c r="G34" s="32"/>
      <c r="H34" s="32"/>
      <c r="I34" s="108">
        <v>0.15</v>
      </c>
      <c r="J34" s="107">
        <f>ROUND(((SUM(BF129:BF398))*I34),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7">
        <f>ROUND((SUM(BG129:BG398)),  0)</f>
        <v>0</v>
      </c>
      <c r="G35" s="32"/>
      <c r="H35" s="32"/>
      <c r="I35" s="108">
        <v>0.21</v>
      </c>
      <c r="J35" s="107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7">
        <f>ROUND((SUM(BH129:BH398)),  0)</f>
        <v>0</v>
      </c>
      <c r="G36" s="32"/>
      <c r="H36" s="32"/>
      <c r="I36" s="108">
        <v>0.15</v>
      </c>
      <c r="J36" s="107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7">
        <f>ROUND((SUM(BI129:BI398)),  0)</f>
        <v>0</v>
      </c>
      <c r="G37" s="32"/>
      <c r="H37" s="32"/>
      <c r="I37" s="108">
        <v>0</v>
      </c>
      <c r="J37" s="10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7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9"/>
      <c r="D39" s="110" t="s">
        <v>47</v>
      </c>
      <c r="E39" s="60"/>
      <c r="F39" s="60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7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116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7" t="s">
        <v>53</v>
      </c>
      <c r="G61" s="45" t="s">
        <v>52</v>
      </c>
      <c r="H61" s="35"/>
      <c r="I61" s="118"/>
      <c r="J61" s="11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20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7" t="s">
        <v>53</v>
      </c>
      <c r="G76" s="45" t="s">
        <v>52</v>
      </c>
      <c r="H76" s="35"/>
      <c r="I76" s="118"/>
      <c r="J76" s="11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1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2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106</v>
      </c>
      <c r="D82" s="32"/>
      <c r="E82" s="32"/>
      <c r="F82" s="32"/>
      <c r="G82" s="32"/>
      <c r="H82" s="32"/>
      <c r="I82" s="97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7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97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7" t="str">
        <f>E7</f>
        <v>Rekonstrukce střechy budovy čp.2 nám. TGM</v>
      </c>
      <c r="F85" s="258"/>
      <c r="G85" s="258"/>
      <c r="H85" s="258"/>
      <c r="I85" s="97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104</v>
      </c>
      <c r="D86" s="32"/>
      <c r="E86" s="32"/>
      <c r="F86" s="32"/>
      <c r="G86" s="32"/>
      <c r="H86" s="32"/>
      <c r="I86" s="97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7" t="str">
        <f>E9</f>
        <v>1 - Opravy střechy</v>
      </c>
      <c r="F87" s="259"/>
      <c r="G87" s="259"/>
      <c r="H87" s="259"/>
      <c r="I87" s="97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7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Dvůr Králové nad Labem</v>
      </c>
      <c r="G89" s="32"/>
      <c r="H89" s="32"/>
      <c r="I89" s="98" t="s">
        <v>23</v>
      </c>
      <c r="J89" s="55" t="str">
        <f>IF(J12="","",J12)</f>
        <v>1. 11. 2019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7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3.15" customHeight="1">
      <c r="A91" s="32"/>
      <c r="B91" s="33"/>
      <c r="C91" s="27" t="s">
        <v>25</v>
      </c>
      <c r="D91" s="32"/>
      <c r="E91" s="32"/>
      <c r="F91" s="25" t="str">
        <f>E15</f>
        <v xml:space="preserve">Město Dvůr Králové n.L., nám. TGM 38 </v>
      </c>
      <c r="G91" s="32"/>
      <c r="H91" s="32"/>
      <c r="I91" s="98" t="s">
        <v>31</v>
      </c>
      <c r="J91" s="30" t="str">
        <f>E21</f>
        <v>Projektis spol. s r.o., Legionářská 562, D.K.n.L.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8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7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3" t="s">
        <v>107</v>
      </c>
      <c r="D94" s="109"/>
      <c r="E94" s="109"/>
      <c r="F94" s="109"/>
      <c r="G94" s="109"/>
      <c r="H94" s="109"/>
      <c r="I94" s="124"/>
      <c r="J94" s="125" t="s">
        <v>108</v>
      </c>
      <c r="K94" s="10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7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6" t="s">
        <v>109</v>
      </c>
      <c r="D96" s="32"/>
      <c r="E96" s="32"/>
      <c r="F96" s="32"/>
      <c r="G96" s="32"/>
      <c r="H96" s="32"/>
      <c r="I96" s="97"/>
      <c r="J96" s="71">
        <f>J129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110</v>
      </c>
    </row>
    <row r="97" spans="1:31" s="9" customFormat="1" ht="24.95" customHeight="1">
      <c r="B97" s="127"/>
      <c r="D97" s="128" t="s">
        <v>111</v>
      </c>
      <c r="E97" s="129"/>
      <c r="F97" s="129"/>
      <c r="G97" s="129"/>
      <c r="H97" s="129"/>
      <c r="I97" s="130"/>
      <c r="J97" s="131">
        <f>J130</f>
        <v>0</v>
      </c>
      <c r="L97" s="127"/>
    </row>
    <row r="98" spans="1:31" s="10" customFormat="1" ht="19.899999999999999" customHeight="1">
      <c r="B98" s="132"/>
      <c r="D98" s="133" t="s">
        <v>112</v>
      </c>
      <c r="E98" s="134"/>
      <c r="F98" s="134"/>
      <c r="G98" s="134"/>
      <c r="H98" s="134"/>
      <c r="I98" s="135"/>
      <c r="J98" s="136">
        <f>J131</f>
        <v>0</v>
      </c>
      <c r="L98" s="132"/>
    </row>
    <row r="99" spans="1:31" s="10" customFormat="1" ht="19.899999999999999" customHeight="1">
      <c r="B99" s="132"/>
      <c r="D99" s="133" t="s">
        <v>113</v>
      </c>
      <c r="E99" s="134"/>
      <c r="F99" s="134"/>
      <c r="G99" s="134"/>
      <c r="H99" s="134"/>
      <c r="I99" s="135"/>
      <c r="J99" s="136">
        <f>J146</f>
        <v>0</v>
      </c>
      <c r="L99" s="132"/>
    </row>
    <row r="100" spans="1:31" s="10" customFormat="1" ht="19.899999999999999" customHeight="1">
      <c r="B100" s="132"/>
      <c r="D100" s="133" t="s">
        <v>114</v>
      </c>
      <c r="E100" s="134"/>
      <c r="F100" s="134"/>
      <c r="G100" s="134"/>
      <c r="H100" s="134"/>
      <c r="I100" s="135"/>
      <c r="J100" s="136">
        <f>J159</f>
        <v>0</v>
      </c>
      <c r="L100" s="132"/>
    </row>
    <row r="101" spans="1:31" s="10" customFormat="1" ht="19.899999999999999" customHeight="1">
      <c r="B101" s="132"/>
      <c r="D101" s="133" t="s">
        <v>115</v>
      </c>
      <c r="E101" s="134"/>
      <c r="F101" s="134"/>
      <c r="G101" s="134"/>
      <c r="H101" s="134"/>
      <c r="I101" s="135"/>
      <c r="J101" s="136">
        <f>J169</f>
        <v>0</v>
      </c>
      <c r="L101" s="132"/>
    </row>
    <row r="102" spans="1:31" s="9" customFormat="1" ht="24.95" customHeight="1">
      <c r="B102" s="127"/>
      <c r="D102" s="128" t="s">
        <v>116</v>
      </c>
      <c r="E102" s="129"/>
      <c r="F102" s="129"/>
      <c r="G102" s="129"/>
      <c r="H102" s="129"/>
      <c r="I102" s="130"/>
      <c r="J102" s="131">
        <f>J171</f>
        <v>0</v>
      </c>
      <c r="L102" s="127"/>
    </row>
    <row r="103" spans="1:31" s="10" customFormat="1" ht="19.899999999999999" customHeight="1">
      <c r="B103" s="132"/>
      <c r="D103" s="133" t="s">
        <v>117</v>
      </c>
      <c r="E103" s="134"/>
      <c r="F103" s="134"/>
      <c r="G103" s="134"/>
      <c r="H103" s="134"/>
      <c r="I103" s="135"/>
      <c r="J103" s="136">
        <f>J172</f>
        <v>0</v>
      </c>
      <c r="L103" s="132"/>
    </row>
    <row r="104" spans="1:31" s="10" customFormat="1" ht="19.899999999999999" customHeight="1">
      <c r="B104" s="132"/>
      <c r="D104" s="133" t="s">
        <v>118</v>
      </c>
      <c r="E104" s="134"/>
      <c r="F104" s="134"/>
      <c r="G104" s="134"/>
      <c r="H104" s="134"/>
      <c r="I104" s="135"/>
      <c r="J104" s="136">
        <f>J317</f>
        <v>0</v>
      </c>
      <c r="L104" s="132"/>
    </row>
    <row r="105" spans="1:31" s="10" customFormat="1" ht="19.899999999999999" customHeight="1">
      <c r="B105" s="132"/>
      <c r="D105" s="133" t="s">
        <v>119</v>
      </c>
      <c r="E105" s="134"/>
      <c r="F105" s="134"/>
      <c r="G105" s="134"/>
      <c r="H105" s="134"/>
      <c r="I105" s="135"/>
      <c r="J105" s="136">
        <f>J328</f>
        <v>0</v>
      </c>
      <c r="L105" s="132"/>
    </row>
    <row r="106" spans="1:31" s="10" customFormat="1" ht="19.899999999999999" customHeight="1">
      <c r="B106" s="132"/>
      <c r="D106" s="133" t="s">
        <v>120</v>
      </c>
      <c r="E106" s="134"/>
      <c r="F106" s="134"/>
      <c r="G106" s="134"/>
      <c r="H106" s="134"/>
      <c r="I106" s="135"/>
      <c r="J106" s="136">
        <f>J375</f>
        <v>0</v>
      </c>
      <c r="L106" s="132"/>
    </row>
    <row r="107" spans="1:31" s="9" customFormat="1" ht="24.95" customHeight="1">
      <c r="B107" s="127"/>
      <c r="D107" s="128" t="s">
        <v>121</v>
      </c>
      <c r="E107" s="129"/>
      <c r="F107" s="129"/>
      <c r="G107" s="129"/>
      <c r="H107" s="129"/>
      <c r="I107" s="130"/>
      <c r="J107" s="131">
        <f>J393</f>
        <v>0</v>
      </c>
      <c r="L107" s="127"/>
    </row>
    <row r="108" spans="1:31" s="10" customFormat="1" ht="19.899999999999999" customHeight="1">
      <c r="B108" s="132"/>
      <c r="D108" s="133" t="s">
        <v>122</v>
      </c>
      <c r="E108" s="134"/>
      <c r="F108" s="134"/>
      <c r="G108" s="134"/>
      <c r="H108" s="134"/>
      <c r="I108" s="135"/>
      <c r="J108" s="136">
        <f>J394</f>
        <v>0</v>
      </c>
      <c r="L108" s="132"/>
    </row>
    <row r="109" spans="1:31" s="9" customFormat="1" ht="24.95" customHeight="1">
      <c r="B109" s="127"/>
      <c r="D109" s="128" t="s">
        <v>123</v>
      </c>
      <c r="E109" s="129"/>
      <c r="F109" s="129"/>
      <c r="G109" s="129"/>
      <c r="H109" s="129"/>
      <c r="I109" s="130"/>
      <c r="J109" s="131">
        <f>J396</f>
        <v>0</v>
      </c>
      <c r="L109" s="127"/>
    </row>
    <row r="110" spans="1:31" s="2" customFormat="1" ht="21.75" customHeight="1">
      <c r="A110" s="32"/>
      <c r="B110" s="33"/>
      <c r="C110" s="32"/>
      <c r="D110" s="32"/>
      <c r="E110" s="32"/>
      <c r="F110" s="32"/>
      <c r="G110" s="32"/>
      <c r="H110" s="32"/>
      <c r="I110" s="97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47"/>
      <c r="C111" s="48"/>
      <c r="D111" s="48"/>
      <c r="E111" s="48"/>
      <c r="F111" s="48"/>
      <c r="G111" s="48"/>
      <c r="H111" s="48"/>
      <c r="I111" s="121"/>
      <c r="J111" s="48"/>
      <c r="K111" s="48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49"/>
      <c r="C115" s="50"/>
      <c r="D115" s="50"/>
      <c r="E115" s="50"/>
      <c r="F115" s="50"/>
      <c r="G115" s="50"/>
      <c r="H115" s="50"/>
      <c r="I115" s="122"/>
      <c r="J115" s="50"/>
      <c r="K115" s="5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1" t="s">
        <v>124</v>
      </c>
      <c r="D116" s="32"/>
      <c r="E116" s="32"/>
      <c r="F116" s="32"/>
      <c r="G116" s="32"/>
      <c r="H116" s="32"/>
      <c r="I116" s="97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7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17</v>
      </c>
      <c r="D118" s="32"/>
      <c r="E118" s="32"/>
      <c r="F118" s="32"/>
      <c r="G118" s="32"/>
      <c r="H118" s="32"/>
      <c r="I118" s="97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2"/>
      <c r="D119" s="32"/>
      <c r="E119" s="257" t="str">
        <f>E7</f>
        <v>Rekonstrukce střechy budovy čp.2 nám. TGM</v>
      </c>
      <c r="F119" s="258"/>
      <c r="G119" s="258"/>
      <c r="H119" s="258"/>
      <c r="I119" s="97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104</v>
      </c>
      <c r="D120" s="32"/>
      <c r="E120" s="32"/>
      <c r="F120" s="32"/>
      <c r="G120" s="32"/>
      <c r="H120" s="32"/>
      <c r="I120" s="97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37" t="str">
        <f>E9</f>
        <v>1 - Opravy střechy</v>
      </c>
      <c r="F121" s="259"/>
      <c r="G121" s="259"/>
      <c r="H121" s="259"/>
      <c r="I121" s="97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97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21</v>
      </c>
      <c r="D123" s="32"/>
      <c r="E123" s="32"/>
      <c r="F123" s="25" t="str">
        <f>F12</f>
        <v>Dvůr Králové nad Labem</v>
      </c>
      <c r="G123" s="32"/>
      <c r="H123" s="32"/>
      <c r="I123" s="98" t="s">
        <v>23</v>
      </c>
      <c r="J123" s="55" t="str">
        <f>IF(J12="","",J12)</f>
        <v>1. 11. 2019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97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43.15" customHeight="1">
      <c r="A125" s="32"/>
      <c r="B125" s="33"/>
      <c r="C125" s="27" t="s">
        <v>25</v>
      </c>
      <c r="D125" s="32"/>
      <c r="E125" s="32"/>
      <c r="F125" s="25" t="str">
        <f>E15</f>
        <v xml:space="preserve">Město Dvůr Králové n.L., nám. TGM 38 </v>
      </c>
      <c r="G125" s="32"/>
      <c r="H125" s="32"/>
      <c r="I125" s="98" t="s">
        <v>31</v>
      </c>
      <c r="J125" s="30" t="str">
        <f>E21</f>
        <v>Projektis spol. s r.o., Legionářská 562, D.K.n.L.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29</v>
      </c>
      <c r="D126" s="32"/>
      <c r="E126" s="32"/>
      <c r="F126" s="25" t="str">
        <f>IF(E18="","",E18)</f>
        <v>Vyplň údaj</v>
      </c>
      <c r="G126" s="32"/>
      <c r="H126" s="32"/>
      <c r="I126" s="98" t="s">
        <v>34</v>
      </c>
      <c r="J126" s="30" t="str">
        <f>E24</f>
        <v>ing. V. Švehla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97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37"/>
      <c r="B128" s="138"/>
      <c r="C128" s="139" t="s">
        <v>125</v>
      </c>
      <c r="D128" s="140" t="s">
        <v>62</v>
      </c>
      <c r="E128" s="140" t="s">
        <v>58</v>
      </c>
      <c r="F128" s="140" t="s">
        <v>59</v>
      </c>
      <c r="G128" s="140" t="s">
        <v>126</v>
      </c>
      <c r="H128" s="140" t="s">
        <v>127</v>
      </c>
      <c r="I128" s="141" t="s">
        <v>128</v>
      </c>
      <c r="J128" s="140" t="s">
        <v>108</v>
      </c>
      <c r="K128" s="142" t="s">
        <v>129</v>
      </c>
      <c r="L128" s="143"/>
      <c r="M128" s="62" t="s">
        <v>1</v>
      </c>
      <c r="N128" s="63" t="s">
        <v>41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</row>
    <row r="129" spans="1:65" s="2" customFormat="1" ht="22.9" customHeight="1">
      <c r="A129" s="32"/>
      <c r="B129" s="33"/>
      <c r="C129" s="69" t="s">
        <v>136</v>
      </c>
      <c r="D129" s="32"/>
      <c r="E129" s="32"/>
      <c r="F129" s="32"/>
      <c r="G129" s="32"/>
      <c r="H129" s="32"/>
      <c r="I129" s="97"/>
      <c r="J129" s="144">
        <f>BK129</f>
        <v>0</v>
      </c>
      <c r="K129" s="32"/>
      <c r="L129" s="33"/>
      <c r="M129" s="65"/>
      <c r="N129" s="56"/>
      <c r="O129" s="66"/>
      <c r="P129" s="145">
        <f>P130+P171+P393+P396</f>
        <v>0</v>
      </c>
      <c r="Q129" s="66"/>
      <c r="R129" s="145">
        <f>R130+R171+R393+R396</f>
        <v>43.728507121553996</v>
      </c>
      <c r="S129" s="66"/>
      <c r="T129" s="146">
        <f>T130+T171+T393+T396</f>
        <v>56.830328179999995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76</v>
      </c>
      <c r="AU129" s="17" t="s">
        <v>110</v>
      </c>
      <c r="BK129" s="147">
        <f>BK130+BK171+BK393+BK396</f>
        <v>0</v>
      </c>
    </row>
    <row r="130" spans="1:65" s="12" customFormat="1" ht="25.9" customHeight="1">
      <c r="B130" s="148"/>
      <c r="D130" s="149" t="s">
        <v>76</v>
      </c>
      <c r="E130" s="150" t="s">
        <v>137</v>
      </c>
      <c r="F130" s="150" t="s">
        <v>138</v>
      </c>
      <c r="I130" s="151"/>
      <c r="J130" s="152">
        <f>BK130</f>
        <v>0</v>
      </c>
      <c r="L130" s="148"/>
      <c r="M130" s="153"/>
      <c r="N130" s="154"/>
      <c r="O130" s="154"/>
      <c r="P130" s="155">
        <f>P131+P146+P159+P169</f>
        <v>0</v>
      </c>
      <c r="Q130" s="154"/>
      <c r="R130" s="155">
        <f>R131+R146+R159+R169</f>
        <v>13.93131704906</v>
      </c>
      <c r="S130" s="154"/>
      <c r="T130" s="156">
        <f>T131+T146+T159+T169</f>
        <v>20.045159999999999</v>
      </c>
      <c r="AR130" s="149" t="s">
        <v>8</v>
      </c>
      <c r="AT130" s="157" t="s">
        <v>76</v>
      </c>
      <c r="AU130" s="157" t="s">
        <v>77</v>
      </c>
      <c r="AY130" s="149" t="s">
        <v>139</v>
      </c>
      <c r="BK130" s="158">
        <f>BK131+BK146+BK159+BK169</f>
        <v>0</v>
      </c>
    </row>
    <row r="131" spans="1:65" s="12" customFormat="1" ht="22.9" customHeight="1">
      <c r="B131" s="148"/>
      <c r="D131" s="149" t="s">
        <v>76</v>
      </c>
      <c r="E131" s="159" t="s">
        <v>140</v>
      </c>
      <c r="F131" s="159" t="s">
        <v>141</v>
      </c>
      <c r="I131" s="151"/>
      <c r="J131" s="160">
        <f>BK131</f>
        <v>0</v>
      </c>
      <c r="L131" s="148"/>
      <c r="M131" s="153"/>
      <c r="N131" s="154"/>
      <c r="O131" s="154"/>
      <c r="P131" s="155">
        <f>SUM(P132:P145)</f>
        <v>0</v>
      </c>
      <c r="Q131" s="154"/>
      <c r="R131" s="155">
        <f>SUM(R132:R145)</f>
        <v>13.88721704906</v>
      </c>
      <c r="S131" s="154"/>
      <c r="T131" s="156">
        <f>SUM(T132:T145)</f>
        <v>0</v>
      </c>
      <c r="AR131" s="149" t="s">
        <v>8</v>
      </c>
      <c r="AT131" s="157" t="s">
        <v>76</v>
      </c>
      <c r="AU131" s="157" t="s">
        <v>8</v>
      </c>
      <c r="AY131" s="149" t="s">
        <v>139</v>
      </c>
      <c r="BK131" s="158">
        <f>SUM(BK132:BK145)</f>
        <v>0</v>
      </c>
    </row>
    <row r="132" spans="1:65" s="2" customFormat="1" ht="24" customHeight="1">
      <c r="A132" s="32"/>
      <c r="B132" s="161"/>
      <c r="C132" s="162" t="s">
        <v>8</v>
      </c>
      <c r="D132" s="162" t="s">
        <v>142</v>
      </c>
      <c r="E132" s="163" t="s">
        <v>143</v>
      </c>
      <c r="F132" s="164" t="s">
        <v>144</v>
      </c>
      <c r="G132" s="165" t="s">
        <v>145</v>
      </c>
      <c r="H132" s="166">
        <v>4.4550000000000001</v>
      </c>
      <c r="I132" s="167"/>
      <c r="J132" s="168">
        <f>ROUND(I132*H132,0)</f>
        <v>0</v>
      </c>
      <c r="K132" s="164" t="s">
        <v>146</v>
      </c>
      <c r="L132" s="33"/>
      <c r="M132" s="169" t="s">
        <v>1</v>
      </c>
      <c r="N132" s="170" t="s">
        <v>42</v>
      </c>
      <c r="O132" s="58"/>
      <c r="P132" s="171">
        <f>O132*H132</f>
        <v>0</v>
      </c>
      <c r="Q132" s="171">
        <v>1.8774999999999999</v>
      </c>
      <c r="R132" s="171">
        <f>Q132*H132</f>
        <v>8.3642625000000006</v>
      </c>
      <c r="S132" s="171">
        <v>0</v>
      </c>
      <c r="T132" s="17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3" t="s">
        <v>147</v>
      </c>
      <c r="AT132" s="173" t="s">
        <v>142</v>
      </c>
      <c r="AU132" s="173" t="s">
        <v>85</v>
      </c>
      <c r="AY132" s="17" t="s">
        <v>139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7" t="s">
        <v>8</v>
      </c>
      <c r="BK132" s="174">
        <f>ROUND(I132*H132,0)</f>
        <v>0</v>
      </c>
      <c r="BL132" s="17" t="s">
        <v>147</v>
      </c>
      <c r="BM132" s="173" t="s">
        <v>148</v>
      </c>
    </row>
    <row r="133" spans="1:65" s="13" customFormat="1" ht="11.25">
      <c r="B133" s="175"/>
      <c r="D133" s="176" t="s">
        <v>149</v>
      </c>
      <c r="E133" s="177" t="s">
        <v>1</v>
      </c>
      <c r="F133" s="178" t="s">
        <v>150</v>
      </c>
      <c r="H133" s="179">
        <v>4.4550000000000001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149</v>
      </c>
      <c r="AU133" s="177" t="s">
        <v>85</v>
      </c>
      <c r="AV133" s="13" t="s">
        <v>85</v>
      </c>
      <c r="AW133" s="13" t="s">
        <v>33</v>
      </c>
      <c r="AX133" s="13" t="s">
        <v>77</v>
      </c>
      <c r="AY133" s="177" t="s">
        <v>139</v>
      </c>
    </row>
    <row r="134" spans="1:65" s="14" customFormat="1" ht="22.5">
      <c r="B134" s="184"/>
      <c r="D134" s="176" t="s">
        <v>149</v>
      </c>
      <c r="E134" s="185" t="s">
        <v>1</v>
      </c>
      <c r="F134" s="186" t="s">
        <v>151</v>
      </c>
      <c r="H134" s="187">
        <v>4.4550000000000001</v>
      </c>
      <c r="I134" s="188"/>
      <c r="L134" s="184"/>
      <c r="M134" s="189"/>
      <c r="N134" s="190"/>
      <c r="O134" s="190"/>
      <c r="P134" s="190"/>
      <c r="Q134" s="190"/>
      <c r="R134" s="190"/>
      <c r="S134" s="190"/>
      <c r="T134" s="191"/>
      <c r="AT134" s="185" t="s">
        <v>149</v>
      </c>
      <c r="AU134" s="185" t="s">
        <v>85</v>
      </c>
      <c r="AV134" s="14" t="s">
        <v>140</v>
      </c>
      <c r="AW134" s="14" t="s">
        <v>33</v>
      </c>
      <c r="AX134" s="14" t="s">
        <v>8</v>
      </c>
      <c r="AY134" s="185" t="s">
        <v>139</v>
      </c>
    </row>
    <row r="135" spans="1:65" s="2" customFormat="1" ht="24" customHeight="1">
      <c r="A135" s="32"/>
      <c r="B135" s="161"/>
      <c r="C135" s="162" t="s">
        <v>85</v>
      </c>
      <c r="D135" s="162" t="s">
        <v>142</v>
      </c>
      <c r="E135" s="163" t="s">
        <v>152</v>
      </c>
      <c r="F135" s="164" t="s">
        <v>153</v>
      </c>
      <c r="G135" s="165" t="s">
        <v>154</v>
      </c>
      <c r="H135" s="166">
        <v>15.784000000000001</v>
      </c>
      <c r="I135" s="167"/>
      <c r="J135" s="168">
        <f>ROUND(I135*H135,0)</f>
        <v>0</v>
      </c>
      <c r="K135" s="164" t="s">
        <v>146</v>
      </c>
      <c r="L135" s="33"/>
      <c r="M135" s="169" t="s">
        <v>1</v>
      </c>
      <c r="N135" s="170" t="s">
        <v>42</v>
      </c>
      <c r="O135" s="58"/>
      <c r="P135" s="171">
        <f>O135*H135</f>
        <v>0</v>
      </c>
      <c r="Q135" s="171">
        <v>0.14732000000000001</v>
      </c>
      <c r="R135" s="171">
        <f>Q135*H135</f>
        <v>2.3252988800000001</v>
      </c>
      <c r="S135" s="171">
        <v>0</v>
      </c>
      <c r="T135" s="17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3" t="s">
        <v>147</v>
      </c>
      <c r="AT135" s="173" t="s">
        <v>142</v>
      </c>
      <c r="AU135" s="173" t="s">
        <v>85</v>
      </c>
      <c r="AY135" s="17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7" t="s">
        <v>8</v>
      </c>
      <c r="BK135" s="174">
        <f>ROUND(I135*H135,0)</f>
        <v>0</v>
      </c>
      <c r="BL135" s="17" t="s">
        <v>147</v>
      </c>
      <c r="BM135" s="173" t="s">
        <v>155</v>
      </c>
    </row>
    <row r="136" spans="1:65" s="13" customFormat="1" ht="11.25">
      <c r="B136" s="175"/>
      <c r="D136" s="176" t="s">
        <v>149</v>
      </c>
      <c r="E136" s="177" t="s">
        <v>1</v>
      </c>
      <c r="F136" s="178" t="s">
        <v>156</v>
      </c>
      <c r="H136" s="179">
        <v>15.784000000000001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149</v>
      </c>
      <c r="AU136" s="177" t="s">
        <v>85</v>
      </c>
      <c r="AV136" s="13" t="s">
        <v>85</v>
      </c>
      <c r="AW136" s="13" t="s">
        <v>33</v>
      </c>
      <c r="AX136" s="13" t="s">
        <v>77</v>
      </c>
      <c r="AY136" s="177" t="s">
        <v>139</v>
      </c>
    </row>
    <row r="137" spans="1:65" s="14" customFormat="1" ht="11.25">
      <c r="B137" s="184"/>
      <c r="D137" s="176" t="s">
        <v>149</v>
      </c>
      <c r="E137" s="185" t="s">
        <v>1</v>
      </c>
      <c r="F137" s="186" t="s">
        <v>157</v>
      </c>
      <c r="H137" s="187">
        <v>15.784000000000001</v>
      </c>
      <c r="I137" s="188"/>
      <c r="L137" s="184"/>
      <c r="M137" s="189"/>
      <c r="N137" s="190"/>
      <c r="O137" s="190"/>
      <c r="P137" s="190"/>
      <c r="Q137" s="190"/>
      <c r="R137" s="190"/>
      <c r="S137" s="190"/>
      <c r="T137" s="191"/>
      <c r="AT137" s="185" t="s">
        <v>149</v>
      </c>
      <c r="AU137" s="185" t="s">
        <v>85</v>
      </c>
      <c r="AV137" s="14" t="s">
        <v>140</v>
      </c>
      <c r="AW137" s="14" t="s">
        <v>33</v>
      </c>
      <c r="AX137" s="14" t="s">
        <v>8</v>
      </c>
      <c r="AY137" s="185" t="s">
        <v>139</v>
      </c>
    </row>
    <row r="138" spans="1:65" s="2" customFormat="1" ht="24" customHeight="1">
      <c r="A138" s="32"/>
      <c r="B138" s="161"/>
      <c r="C138" s="162" t="s">
        <v>140</v>
      </c>
      <c r="D138" s="162" t="s">
        <v>142</v>
      </c>
      <c r="E138" s="163" t="s">
        <v>158</v>
      </c>
      <c r="F138" s="164" t="s">
        <v>159</v>
      </c>
      <c r="G138" s="165" t="s">
        <v>145</v>
      </c>
      <c r="H138" s="166">
        <v>1.2749999999999999</v>
      </c>
      <c r="I138" s="167"/>
      <c r="J138" s="168">
        <f>ROUND(I138*H138,0)</f>
        <v>0</v>
      </c>
      <c r="K138" s="164" t="s">
        <v>146</v>
      </c>
      <c r="L138" s="33"/>
      <c r="M138" s="169" t="s">
        <v>1</v>
      </c>
      <c r="N138" s="170" t="s">
        <v>42</v>
      </c>
      <c r="O138" s="58"/>
      <c r="P138" s="171">
        <f>O138*H138</f>
        <v>0</v>
      </c>
      <c r="Q138" s="171">
        <v>2.2284000000000002</v>
      </c>
      <c r="R138" s="171">
        <f>Q138*H138</f>
        <v>2.8412099999999998</v>
      </c>
      <c r="S138" s="171">
        <v>0</v>
      </c>
      <c r="T138" s="17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3" t="s">
        <v>147</v>
      </c>
      <c r="AT138" s="173" t="s">
        <v>142</v>
      </c>
      <c r="AU138" s="173" t="s">
        <v>85</v>
      </c>
      <c r="AY138" s="17" t="s">
        <v>139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7" t="s">
        <v>8</v>
      </c>
      <c r="BK138" s="174">
        <f>ROUND(I138*H138,0)</f>
        <v>0</v>
      </c>
      <c r="BL138" s="17" t="s">
        <v>147</v>
      </c>
      <c r="BM138" s="173" t="s">
        <v>160</v>
      </c>
    </row>
    <row r="139" spans="1:65" s="13" customFormat="1" ht="11.25">
      <c r="B139" s="175"/>
      <c r="D139" s="176" t="s">
        <v>149</v>
      </c>
      <c r="E139" s="177" t="s">
        <v>1</v>
      </c>
      <c r="F139" s="178" t="s">
        <v>161</v>
      </c>
      <c r="H139" s="179">
        <v>1.05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149</v>
      </c>
      <c r="AU139" s="177" t="s">
        <v>85</v>
      </c>
      <c r="AV139" s="13" t="s">
        <v>85</v>
      </c>
      <c r="AW139" s="13" t="s">
        <v>33</v>
      </c>
      <c r="AX139" s="13" t="s">
        <v>77</v>
      </c>
      <c r="AY139" s="177" t="s">
        <v>139</v>
      </c>
    </row>
    <row r="140" spans="1:65" s="13" customFormat="1" ht="11.25">
      <c r="B140" s="175"/>
      <c r="D140" s="176" t="s">
        <v>149</v>
      </c>
      <c r="E140" s="177" t="s">
        <v>1</v>
      </c>
      <c r="F140" s="178" t="s">
        <v>162</v>
      </c>
      <c r="H140" s="179">
        <v>0.22500000000000001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149</v>
      </c>
      <c r="AU140" s="177" t="s">
        <v>85</v>
      </c>
      <c r="AV140" s="13" t="s">
        <v>85</v>
      </c>
      <c r="AW140" s="13" t="s">
        <v>33</v>
      </c>
      <c r="AX140" s="13" t="s">
        <v>77</v>
      </c>
      <c r="AY140" s="177" t="s">
        <v>139</v>
      </c>
    </row>
    <row r="141" spans="1:65" s="14" customFormat="1" ht="11.25">
      <c r="B141" s="184"/>
      <c r="D141" s="176" t="s">
        <v>149</v>
      </c>
      <c r="E141" s="185" t="s">
        <v>1</v>
      </c>
      <c r="F141" s="186" t="s">
        <v>163</v>
      </c>
      <c r="H141" s="187">
        <v>1.2749999999999999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85" t="s">
        <v>149</v>
      </c>
      <c r="AU141" s="185" t="s">
        <v>85</v>
      </c>
      <c r="AV141" s="14" t="s">
        <v>140</v>
      </c>
      <c r="AW141" s="14" t="s">
        <v>33</v>
      </c>
      <c r="AX141" s="14" t="s">
        <v>8</v>
      </c>
      <c r="AY141" s="185" t="s">
        <v>139</v>
      </c>
    </row>
    <row r="142" spans="1:65" s="2" customFormat="1" ht="24" customHeight="1">
      <c r="A142" s="32"/>
      <c r="B142" s="161"/>
      <c r="C142" s="162" t="s">
        <v>147</v>
      </c>
      <c r="D142" s="162" t="s">
        <v>142</v>
      </c>
      <c r="E142" s="163" t="s">
        <v>164</v>
      </c>
      <c r="F142" s="164" t="s">
        <v>165</v>
      </c>
      <c r="G142" s="165" t="s">
        <v>154</v>
      </c>
      <c r="H142" s="166">
        <v>1.17</v>
      </c>
      <c r="I142" s="167"/>
      <c r="J142" s="168">
        <f>ROUND(I142*H142,0)</f>
        <v>0</v>
      </c>
      <c r="K142" s="164" t="s">
        <v>146</v>
      </c>
      <c r="L142" s="33"/>
      <c r="M142" s="169" t="s">
        <v>1</v>
      </c>
      <c r="N142" s="170" t="s">
        <v>42</v>
      </c>
      <c r="O142" s="58"/>
      <c r="P142" s="171">
        <f>O142*H142</f>
        <v>0</v>
      </c>
      <c r="Q142" s="171">
        <v>0.30465441799999998</v>
      </c>
      <c r="R142" s="171">
        <f>Q142*H142</f>
        <v>0.35644566905999997</v>
      </c>
      <c r="S142" s="171">
        <v>0</v>
      </c>
      <c r="T142" s="17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3" t="s">
        <v>147</v>
      </c>
      <c r="AT142" s="173" t="s">
        <v>142</v>
      </c>
      <c r="AU142" s="173" t="s">
        <v>85</v>
      </c>
      <c r="AY142" s="17" t="s">
        <v>139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7" t="s">
        <v>8</v>
      </c>
      <c r="BK142" s="174">
        <f>ROUND(I142*H142,0)</f>
        <v>0</v>
      </c>
      <c r="BL142" s="17" t="s">
        <v>147</v>
      </c>
      <c r="BM142" s="173" t="s">
        <v>166</v>
      </c>
    </row>
    <row r="143" spans="1:65" s="13" customFormat="1" ht="11.25">
      <c r="B143" s="175"/>
      <c r="D143" s="176" t="s">
        <v>149</v>
      </c>
      <c r="E143" s="177" t="s">
        <v>1</v>
      </c>
      <c r="F143" s="178" t="s">
        <v>167</v>
      </c>
      <c r="H143" s="179">
        <v>0.78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149</v>
      </c>
      <c r="AU143" s="177" t="s">
        <v>85</v>
      </c>
      <c r="AV143" s="13" t="s">
        <v>85</v>
      </c>
      <c r="AW143" s="13" t="s">
        <v>33</v>
      </c>
      <c r="AX143" s="13" t="s">
        <v>77</v>
      </c>
      <c r="AY143" s="177" t="s">
        <v>139</v>
      </c>
    </row>
    <row r="144" spans="1:65" s="13" customFormat="1" ht="11.25">
      <c r="B144" s="175"/>
      <c r="D144" s="176" t="s">
        <v>149</v>
      </c>
      <c r="E144" s="177" t="s">
        <v>1</v>
      </c>
      <c r="F144" s="178" t="s">
        <v>168</v>
      </c>
      <c r="H144" s="179">
        <v>0.39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149</v>
      </c>
      <c r="AU144" s="177" t="s">
        <v>85</v>
      </c>
      <c r="AV144" s="13" t="s">
        <v>85</v>
      </c>
      <c r="AW144" s="13" t="s">
        <v>33</v>
      </c>
      <c r="AX144" s="13" t="s">
        <v>77</v>
      </c>
      <c r="AY144" s="177" t="s">
        <v>139</v>
      </c>
    </row>
    <row r="145" spans="1:65" s="14" customFormat="1" ht="11.25">
      <c r="B145" s="184"/>
      <c r="D145" s="176" t="s">
        <v>149</v>
      </c>
      <c r="E145" s="185" t="s">
        <v>1</v>
      </c>
      <c r="F145" s="186" t="s">
        <v>163</v>
      </c>
      <c r="H145" s="187">
        <v>1.17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149</v>
      </c>
      <c r="AU145" s="185" t="s">
        <v>85</v>
      </c>
      <c r="AV145" s="14" t="s">
        <v>140</v>
      </c>
      <c r="AW145" s="14" t="s">
        <v>33</v>
      </c>
      <c r="AX145" s="14" t="s">
        <v>8</v>
      </c>
      <c r="AY145" s="185" t="s">
        <v>139</v>
      </c>
    </row>
    <row r="146" spans="1:65" s="12" customFormat="1" ht="22.9" customHeight="1">
      <c r="B146" s="148"/>
      <c r="D146" s="149" t="s">
        <v>76</v>
      </c>
      <c r="E146" s="159" t="s">
        <v>169</v>
      </c>
      <c r="F146" s="159" t="s">
        <v>170</v>
      </c>
      <c r="I146" s="151"/>
      <c r="J146" s="160">
        <f>BK146</f>
        <v>0</v>
      </c>
      <c r="L146" s="148"/>
      <c r="M146" s="153"/>
      <c r="N146" s="154"/>
      <c r="O146" s="154"/>
      <c r="P146" s="155">
        <f>SUM(P147:P158)</f>
        <v>0</v>
      </c>
      <c r="Q146" s="154"/>
      <c r="R146" s="155">
        <f>SUM(R147:R158)</f>
        <v>4.41E-2</v>
      </c>
      <c r="S146" s="154"/>
      <c r="T146" s="156">
        <f>SUM(T147:T158)</f>
        <v>20.045159999999999</v>
      </c>
      <c r="AR146" s="149" t="s">
        <v>8</v>
      </c>
      <c r="AT146" s="157" t="s">
        <v>76</v>
      </c>
      <c r="AU146" s="157" t="s">
        <v>8</v>
      </c>
      <c r="AY146" s="149" t="s">
        <v>139</v>
      </c>
      <c r="BK146" s="158">
        <f>SUM(BK147:BK158)</f>
        <v>0</v>
      </c>
    </row>
    <row r="147" spans="1:65" s="2" customFormat="1" ht="24" customHeight="1">
      <c r="A147" s="32"/>
      <c r="B147" s="161"/>
      <c r="C147" s="162" t="s">
        <v>171</v>
      </c>
      <c r="D147" s="162" t="s">
        <v>142</v>
      </c>
      <c r="E147" s="163" t="s">
        <v>172</v>
      </c>
      <c r="F147" s="164" t="s">
        <v>173</v>
      </c>
      <c r="G147" s="165" t="s">
        <v>154</v>
      </c>
      <c r="H147" s="166">
        <v>210</v>
      </c>
      <c r="I147" s="167"/>
      <c r="J147" s="168">
        <f>ROUND(I147*H147,0)</f>
        <v>0</v>
      </c>
      <c r="K147" s="164" t="s">
        <v>146</v>
      </c>
      <c r="L147" s="33"/>
      <c r="M147" s="169" t="s">
        <v>1</v>
      </c>
      <c r="N147" s="170" t="s">
        <v>42</v>
      </c>
      <c r="O147" s="58"/>
      <c r="P147" s="171">
        <f>O147*H147</f>
        <v>0</v>
      </c>
      <c r="Q147" s="171">
        <v>2.1000000000000001E-4</v>
      </c>
      <c r="R147" s="171">
        <f>Q147*H147</f>
        <v>4.41E-2</v>
      </c>
      <c r="S147" s="171">
        <v>0</v>
      </c>
      <c r="T147" s="17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3" t="s">
        <v>147</v>
      </c>
      <c r="AT147" s="173" t="s">
        <v>142</v>
      </c>
      <c r="AU147" s="173" t="s">
        <v>85</v>
      </c>
      <c r="AY147" s="17" t="s">
        <v>139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7" t="s">
        <v>8</v>
      </c>
      <c r="BK147" s="174">
        <f>ROUND(I147*H147,0)</f>
        <v>0</v>
      </c>
      <c r="BL147" s="17" t="s">
        <v>147</v>
      </c>
      <c r="BM147" s="173" t="s">
        <v>174</v>
      </c>
    </row>
    <row r="148" spans="1:65" s="13" customFormat="1" ht="11.25">
      <c r="B148" s="175"/>
      <c r="D148" s="176" t="s">
        <v>149</v>
      </c>
      <c r="E148" s="177" t="s">
        <v>1</v>
      </c>
      <c r="F148" s="178" t="s">
        <v>175</v>
      </c>
      <c r="H148" s="179">
        <v>210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149</v>
      </c>
      <c r="AU148" s="177" t="s">
        <v>85</v>
      </c>
      <c r="AV148" s="13" t="s">
        <v>85</v>
      </c>
      <c r="AW148" s="13" t="s">
        <v>33</v>
      </c>
      <c r="AX148" s="13" t="s">
        <v>8</v>
      </c>
      <c r="AY148" s="177" t="s">
        <v>139</v>
      </c>
    </row>
    <row r="149" spans="1:65" s="2" customFormat="1" ht="24" customHeight="1">
      <c r="A149" s="32"/>
      <c r="B149" s="161"/>
      <c r="C149" s="162" t="s">
        <v>176</v>
      </c>
      <c r="D149" s="162" t="s">
        <v>142</v>
      </c>
      <c r="E149" s="163" t="s">
        <v>177</v>
      </c>
      <c r="F149" s="164" t="s">
        <v>178</v>
      </c>
      <c r="G149" s="165" t="s">
        <v>145</v>
      </c>
      <c r="H149" s="166">
        <v>6.3</v>
      </c>
      <c r="I149" s="167"/>
      <c r="J149" s="168">
        <f>ROUND(I149*H149,0)</f>
        <v>0</v>
      </c>
      <c r="K149" s="164" t="s">
        <v>146</v>
      </c>
      <c r="L149" s="33"/>
      <c r="M149" s="169" t="s">
        <v>1</v>
      </c>
      <c r="N149" s="170" t="s">
        <v>42</v>
      </c>
      <c r="O149" s="58"/>
      <c r="P149" s="171">
        <f>O149*H149</f>
        <v>0</v>
      </c>
      <c r="Q149" s="171">
        <v>0</v>
      </c>
      <c r="R149" s="171">
        <f>Q149*H149</f>
        <v>0</v>
      </c>
      <c r="S149" s="171">
        <v>1.8</v>
      </c>
      <c r="T149" s="172">
        <f>S149*H149</f>
        <v>11.34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3" t="s">
        <v>147</v>
      </c>
      <c r="AT149" s="173" t="s">
        <v>142</v>
      </c>
      <c r="AU149" s="173" t="s">
        <v>85</v>
      </c>
      <c r="AY149" s="17" t="s">
        <v>139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7" t="s">
        <v>8</v>
      </c>
      <c r="BK149" s="174">
        <f>ROUND(I149*H149,0)</f>
        <v>0</v>
      </c>
      <c r="BL149" s="17" t="s">
        <v>147</v>
      </c>
      <c r="BM149" s="173" t="s">
        <v>179</v>
      </c>
    </row>
    <row r="150" spans="1:65" s="13" customFormat="1" ht="11.25">
      <c r="B150" s="175"/>
      <c r="D150" s="176" t="s">
        <v>149</v>
      </c>
      <c r="E150" s="177" t="s">
        <v>1</v>
      </c>
      <c r="F150" s="178" t="s">
        <v>180</v>
      </c>
      <c r="H150" s="179">
        <v>6.3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149</v>
      </c>
      <c r="AU150" s="177" t="s">
        <v>85</v>
      </c>
      <c r="AV150" s="13" t="s">
        <v>85</v>
      </c>
      <c r="AW150" s="13" t="s">
        <v>33</v>
      </c>
      <c r="AX150" s="13" t="s">
        <v>8</v>
      </c>
      <c r="AY150" s="177" t="s">
        <v>139</v>
      </c>
    </row>
    <row r="151" spans="1:65" s="2" customFormat="1" ht="24" customHeight="1">
      <c r="A151" s="32"/>
      <c r="B151" s="161"/>
      <c r="C151" s="162" t="s">
        <v>181</v>
      </c>
      <c r="D151" s="162" t="s">
        <v>142</v>
      </c>
      <c r="E151" s="163" t="s">
        <v>182</v>
      </c>
      <c r="F151" s="164" t="s">
        <v>183</v>
      </c>
      <c r="G151" s="165" t="s">
        <v>145</v>
      </c>
      <c r="H151" s="166">
        <v>1.44</v>
      </c>
      <c r="I151" s="167"/>
      <c r="J151" s="168">
        <f>ROUND(I151*H151,0)</f>
        <v>0</v>
      </c>
      <c r="K151" s="164" t="s">
        <v>146</v>
      </c>
      <c r="L151" s="33"/>
      <c r="M151" s="169" t="s">
        <v>1</v>
      </c>
      <c r="N151" s="170" t="s">
        <v>42</v>
      </c>
      <c r="O151" s="58"/>
      <c r="P151" s="171">
        <f>O151*H151</f>
        <v>0</v>
      </c>
      <c r="Q151" s="171">
        <v>0</v>
      </c>
      <c r="R151" s="171">
        <f>Q151*H151</f>
        <v>0</v>
      </c>
      <c r="S151" s="171">
        <v>1.5940000000000001</v>
      </c>
      <c r="T151" s="172">
        <f>S151*H151</f>
        <v>2.2953600000000001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3" t="s">
        <v>147</v>
      </c>
      <c r="AT151" s="173" t="s">
        <v>142</v>
      </c>
      <c r="AU151" s="173" t="s">
        <v>85</v>
      </c>
      <c r="AY151" s="17" t="s">
        <v>139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7" t="s">
        <v>8</v>
      </c>
      <c r="BK151" s="174">
        <f>ROUND(I151*H151,0)</f>
        <v>0</v>
      </c>
      <c r="BL151" s="17" t="s">
        <v>147</v>
      </c>
      <c r="BM151" s="173" t="s">
        <v>184</v>
      </c>
    </row>
    <row r="152" spans="1:65" s="13" customFormat="1" ht="11.25">
      <c r="B152" s="175"/>
      <c r="D152" s="176" t="s">
        <v>149</v>
      </c>
      <c r="E152" s="177" t="s">
        <v>1</v>
      </c>
      <c r="F152" s="178" t="s">
        <v>185</v>
      </c>
      <c r="H152" s="179">
        <v>1.1830000000000001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149</v>
      </c>
      <c r="AU152" s="177" t="s">
        <v>85</v>
      </c>
      <c r="AV152" s="13" t="s">
        <v>85</v>
      </c>
      <c r="AW152" s="13" t="s">
        <v>33</v>
      </c>
      <c r="AX152" s="13" t="s">
        <v>77</v>
      </c>
      <c r="AY152" s="177" t="s">
        <v>139</v>
      </c>
    </row>
    <row r="153" spans="1:65" s="13" customFormat="1" ht="11.25">
      <c r="B153" s="175"/>
      <c r="D153" s="176" t="s">
        <v>149</v>
      </c>
      <c r="E153" s="177" t="s">
        <v>1</v>
      </c>
      <c r="F153" s="178" t="s">
        <v>186</v>
      </c>
      <c r="H153" s="179">
        <v>0.25700000000000001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149</v>
      </c>
      <c r="AU153" s="177" t="s">
        <v>85</v>
      </c>
      <c r="AV153" s="13" t="s">
        <v>85</v>
      </c>
      <c r="AW153" s="13" t="s">
        <v>33</v>
      </c>
      <c r="AX153" s="13" t="s">
        <v>77</v>
      </c>
      <c r="AY153" s="177" t="s">
        <v>139</v>
      </c>
    </row>
    <row r="154" spans="1:65" s="14" customFormat="1" ht="11.25">
      <c r="B154" s="184"/>
      <c r="D154" s="176" t="s">
        <v>149</v>
      </c>
      <c r="E154" s="185" t="s">
        <v>1</v>
      </c>
      <c r="F154" s="186" t="s">
        <v>163</v>
      </c>
      <c r="H154" s="187">
        <v>1.44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5" t="s">
        <v>149</v>
      </c>
      <c r="AU154" s="185" t="s">
        <v>85</v>
      </c>
      <c r="AV154" s="14" t="s">
        <v>140</v>
      </c>
      <c r="AW154" s="14" t="s">
        <v>33</v>
      </c>
      <c r="AX154" s="14" t="s">
        <v>8</v>
      </c>
      <c r="AY154" s="185" t="s">
        <v>139</v>
      </c>
    </row>
    <row r="155" spans="1:65" s="2" customFormat="1" ht="24" customHeight="1">
      <c r="A155" s="32"/>
      <c r="B155" s="161"/>
      <c r="C155" s="162" t="s">
        <v>187</v>
      </c>
      <c r="D155" s="162" t="s">
        <v>142</v>
      </c>
      <c r="E155" s="163" t="s">
        <v>188</v>
      </c>
      <c r="F155" s="164" t="s">
        <v>189</v>
      </c>
      <c r="G155" s="165" t="s">
        <v>154</v>
      </c>
      <c r="H155" s="166">
        <v>2.1</v>
      </c>
      <c r="I155" s="167"/>
      <c r="J155" s="168">
        <f>ROUND(I155*H155,0)</f>
        <v>0</v>
      </c>
      <c r="K155" s="164" t="s">
        <v>146</v>
      </c>
      <c r="L155" s="33"/>
      <c r="M155" s="169" t="s">
        <v>1</v>
      </c>
      <c r="N155" s="170" t="s">
        <v>42</v>
      </c>
      <c r="O155" s="58"/>
      <c r="P155" s="171">
        <f>O155*H155</f>
        <v>0</v>
      </c>
      <c r="Q155" s="171">
        <v>0</v>
      </c>
      <c r="R155" s="171">
        <f>Q155*H155</f>
        <v>0</v>
      </c>
      <c r="S155" s="171">
        <v>0.55800000000000005</v>
      </c>
      <c r="T155" s="172">
        <f>S155*H155</f>
        <v>1.1718000000000002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3" t="s">
        <v>147</v>
      </c>
      <c r="AT155" s="173" t="s">
        <v>142</v>
      </c>
      <c r="AU155" s="173" t="s">
        <v>85</v>
      </c>
      <c r="AY155" s="17" t="s">
        <v>139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7" t="s">
        <v>8</v>
      </c>
      <c r="BK155" s="174">
        <f>ROUND(I155*H155,0)</f>
        <v>0</v>
      </c>
      <c r="BL155" s="17" t="s">
        <v>147</v>
      </c>
      <c r="BM155" s="173" t="s">
        <v>190</v>
      </c>
    </row>
    <row r="156" spans="1:65" s="13" customFormat="1" ht="11.25">
      <c r="B156" s="175"/>
      <c r="D156" s="176" t="s">
        <v>149</v>
      </c>
      <c r="E156" s="177" t="s">
        <v>1</v>
      </c>
      <c r="F156" s="178" t="s">
        <v>191</v>
      </c>
      <c r="H156" s="179">
        <v>2.1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149</v>
      </c>
      <c r="AU156" s="177" t="s">
        <v>85</v>
      </c>
      <c r="AV156" s="13" t="s">
        <v>85</v>
      </c>
      <c r="AW156" s="13" t="s">
        <v>33</v>
      </c>
      <c r="AX156" s="13" t="s">
        <v>8</v>
      </c>
      <c r="AY156" s="177" t="s">
        <v>139</v>
      </c>
    </row>
    <row r="157" spans="1:65" s="2" customFormat="1" ht="16.5" customHeight="1">
      <c r="A157" s="32"/>
      <c r="B157" s="161"/>
      <c r="C157" s="162" t="s">
        <v>169</v>
      </c>
      <c r="D157" s="162" t="s">
        <v>142</v>
      </c>
      <c r="E157" s="163" t="s">
        <v>192</v>
      </c>
      <c r="F157" s="164" t="s">
        <v>193</v>
      </c>
      <c r="G157" s="165" t="s">
        <v>154</v>
      </c>
      <c r="H157" s="166">
        <v>116.4</v>
      </c>
      <c r="I157" s="167"/>
      <c r="J157" s="168">
        <f>ROUND(I157*H157,0)</f>
        <v>0</v>
      </c>
      <c r="K157" s="164" t="s">
        <v>146</v>
      </c>
      <c r="L157" s="33"/>
      <c r="M157" s="169" t="s">
        <v>1</v>
      </c>
      <c r="N157" s="170" t="s">
        <v>42</v>
      </c>
      <c r="O157" s="58"/>
      <c r="P157" s="171">
        <f>O157*H157</f>
        <v>0</v>
      </c>
      <c r="Q157" s="171">
        <v>0</v>
      </c>
      <c r="R157" s="171">
        <f>Q157*H157</f>
        <v>0</v>
      </c>
      <c r="S157" s="171">
        <v>4.4999999999999998E-2</v>
      </c>
      <c r="T157" s="172">
        <f>S157*H157</f>
        <v>5.2380000000000004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3" t="s">
        <v>147</v>
      </c>
      <c r="AT157" s="173" t="s">
        <v>142</v>
      </c>
      <c r="AU157" s="173" t="s">
        <v>85</v>
      </c>
      <c r="AY157" s="17" t="s">
        <v>139</v>
      </c>
      <c r="BE157" s="174">
        <f>IF(N157="základní",J157,0)</f>
        <v>0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7" t="s">
        <v>8</v>
      </c>
      <c r="BK157" s="174">
        <f>ROUND(I157*H157,0)</f>
        <v>0</v>
      </c>
      <c r="BL157" s="17" t="s">
        <v>147</v>
      </c>
      <c r="BM157" s="173" t="s">
        <v>194</v>
      </c>
    </row>
    <row r="158" spans="1:65" s="13" customFormat="1" ht="11.25">
      <c r="B158" s="175"/>
      <c r="D158" s="176" t="s">
        <v>149</v>
      </c>
      <c r="E158" s="177" t="s">
        <v>1</v>
      </c>
      <c r="F158" s="178" t="s">
        <v>195</v>
      </c>
      <c r="H158" s="179">
        <v>116.4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149</v>
      </c>
      <c r="AU158" s="177" t="s">
        <v>85</v>
      </c>
      <c r="AV158" s="13" t="s">
        <v>85</v>
      </c>
      <c r="AW158" s="13" t="s">
        <v>33</v>
      </c>
      <c r="AX158" s="13" t="s">
        <v>8</v>
      </c>
      <c r="AY158" s="177" t="s">
        <v>139</v>
      </c>
    </row>
    <row r="159" spans="1:65" s="12" customFormat="1" ht="22.9" customHeight="1">
      <c r="B159" s="148"/>
      <c r="D159" s="149" t="s">
        <v>76</v>
      </c>
      <c r="E159" s="159" t="s">
        <v>196</v>
      </c>
      <c r="F159" s="159" t="s">
        <v>197</v>
      </c>
      <c r="I159" s="151"/>
      <c r="J159" s="160">
        <f>BK159</f>
        <v>0</v>
      </c>
      <c r="L159" s="148"/>
      <c r="M159" s="153"/>
      <c r="N159" s="154"/>
      <c r="O159" s="154"/>
      <c r="P159" s="155">
        <f>SUM(P160:P168)</f>
        <v>0</v>
      </c>
      <c r="Q159" s="154"/>
      <c r="R159" s="155">
        <f>SUM(R160:R168)</f>
        <v>0</v>
      </c>
      <c r="S159" s="154"/>
      <c r="T159" s="156">
        <f>SUM(T160:T168)</f>
        <v>0</v>
      </c>
      <c r="AR159" s="149" t="s">
        <v>8</v>
      </c>
      <c r="AT159" s="157" t="s">
        <v>76</v>
      </c>
      <c r="AU159" s="157" t="s">
        <v>8</v>
      </c>
      <c r="AY159" s="149" t="s">
        <v>139</v>
      </c>
      <c r="BK159" s="158">
        <f>SUM(BK160:BK168)</f>
        <v>0</v>
      </c>
    </row>
    <row r="160" spans="1:65" s="2" customFormat="1" ht="24" customHeight="1">
      <c r="A160" s="32"/>
      <c r="B160" s="161"/>
      <c r="C160" s="162" t="s">
        <v>198</v>
      </c>
      <c r="D160" s="162" t="s">
        <v>142</v>
      </c>
      <c r="E160" s="163" t="s">
        <v>199</v>
      </c>
      <c r="F160" s="164" t="s">
        <v>200</v>
      </c>
      <c r="G160" s="165" t="s">
        <v>201</v>
      </c>
      <c r="H160" s="166">
        <v>56.83</v>
      </c>
      <c r="I160" s="167"/>
      <c r="J160" s="168">
        <f>ROUND(I160*H160,0)</f>
        <v>0</v>
      </c>
      <c r="K160" s="164" t="s">
        <v>146</v>
      </c>
      <c r="L160" s="33"/>
      <c r="M160" s="169" t="s">
        <v>1</v>
      </c>
      <c r="N160" s="170" t="s">
        <v>42</v>
      </c>
      <c r="O160" s="58"/>
      <c r="P160" s="171">
        <f>O160*H160</f>
        <v>0</v>
      </c>
      <c r="Q160" s="171">
        <v>0</v>
      </c>
      <c r="R160" s="171">
        <f>Q160*H160</f>
        <v>0</v>
      </c>
      <c r="S160" s="171">
        <v>0</v>
      </c>
      <c r="T160" s="17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3" t="s">
        <v>147</v>
      </c>
      <c r="AT160" s="173" t="s">
        <v>142</v>
      </c>
      <c r="AU160" s="173" t="s">
        <v>85</v>
      </c>
      <c r="AY160" s="17" t="s">
        <v>139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7" t="s">
        <v>8</v>
      </c>
      <c r="BK160" s="174">
        <f>ROUND(I160*H160,0)</f>
        <v>0</v>
      </c>
      <c r="BL160" s="17" t="s">
        <v>147</v>
      </c>
      <c r="BM160" s="173" t="s">
        <v>202</v>
      </c>
    </row>
    <row r="161" spans="1:65" s="2" customFormat="1" ht="24" customHeight="1">
      <c r="A161" s="32"/>
      <c r="B161" s="161"/>
      <c r="C161" s="162" t="s">
        <v>203</v>
      </c>
      <c r="D161" s="162" t="s">
        <v>142</v>
      </c>
      <c r="E161" s="163" t="s">
        <v>204</v>
      </c>
      <c r="F161" s="164" t="s">
        <v>205</v>
      </c>
      <c r="G161" s="165" t="s">
        <v>201</v>
      </c>
      <c r="H161" s="166">
        <v>56.83</v>
      </c>
      <c r="I161" s="167"/>
      <c r="J161" s="168">
        <f>ROUND(I161*H161,0)</f>
        <v>0</v>
      </c>
      <c r="K161" s="164" t="s">
        <v>146</v>
      </c>
      <c r="L161" s="33"/>
      <c r="M161" s="169" t="s">
        <v>1</v>
      </c>
      <c r="N161" s="170" t="s">
        <v>42</v>
      </c>
      <c r="O161" s="58"/>
      <c r="P161" s="171">
        <f>O161*H161</f>
        <v>0</v>
      </c>
      <c r="Q161" s="171">
        <v>0</v>
      </c>
      <c r="R161" s="171">
        <f>Q161*H161</f>
        <v>0</v>
      </c>
      <c r="S161" s="171">
        <v>0</v>
      </c>
      <c r="T161" s="17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3" t="s">
        <v>147</v>
      </c>
      <c r="AT161" s="173" t="s">
        <v>142</v>
      </c>
      <c r="AU161" s="173" t="s">
        <v>85</v>
      </c>
      <c r="AY161" s="17" t="s">
        <v>139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7" t="s">
        <v>8</v>
      </c>
      <c r="BK161" s="174">
        <f>ROUND(I161*H161,0)</f>
        <v>0</v>
      </c>
      <c r="BL161" s="17" t="s">
        <v>147</v>
      </c>
      <c r="BM161" s="173" t="s">
        <v>206</v>
      </c>
    </row>
    <row r="162" spans="1:65" s="2" customFormat="1" ht="24" customHeight="1">
      <c r="A162" s="32"/>
      <c r="B162" s="161"/>
      <c r="C162" s="162" t="s">
        <v>207</v>
      </c>
      <c r="D162" s="162" t="s">
        <v>142</v>
      </c>
      <c r="E162" s="163" t="s">
        <v>208</v>
      </c>
      <c r="F162" s="164" t="s">
        <v>209</v>
      </c>
      <c r="G162" s="165" t="s">
        <v>201</v>
      </c>
      <c r="H162" s="166">
        <v>1704.9</v>
      </c>
      <c r="I162" s="167"/>
      <c r="J162" s="168">
        <f>ROUND(I162*H162,0)</f>
        <v>0</v>
      </c>
      <c r="K162" s="164" t="s">
        <v>146</v>
      </c>
      <c r="L162" s="33"/>
      <c r="M162" s="169" t="s">
        <v>1</v>
      </c>
      <c r="N162" s="170" t="s">
        <v>42</v>
      </c>
      <c r="O162" s="58"/>
      <c r="P162" s="171">
        <f>O162*H162</f>
        <v>0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3" t="s">
        <v>147</v>
      </c>
      <c r="AT162" s="173" t="s">
        <v>142</v>
      </c>
      <c r="AU162" s="173" t="s">
        <v>85</v>
      </c>
      <c r="AY162" s="17" t="s">
        <v>139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7" t="s">
        <v>8</v>
      </c>
      <c r="BK162" s="174">
        <f>ROUND(I162*H162,0)</f>
        <v>0</v>
      </c>
      <c r="BL162" s="17" t="s">
        <v>147</v>
      </c>
      <c r="BM162" s="173" t="s">
        <v>210</v>
      </c>
    </row>
    <row r="163" spans="1:65" s="13" customFormat="1" ht="11.25">
      <c r="B163" s="175"/>
      <c r="D163" s="176" t="s">
        <v>149</v>
      </c>
      <c r="F163" s="178" t="s">
        <v>211</v>
      </c>
      <c r="H163" s="179">
        <v>1704.9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149</v>
      </c>
      <c r="AU163" s="177" t="s">
        <v>85</v>
      </c>
      <c r="AV163" s="13" t="s">
        <v>85</v>
      </c>
      <c r="AW163" s="13" t="s">
        <v>3</v>
      </c>
      <c r="AX163" s="13" t="s">
        <v>8</v>
      </c>
      <c r="AY163" s="177" t="s">
        <v>139</v>
      </c>
    </row>
    <row r="164" spans="1:65" s="2" customFormat="1" ht="24" customHeight="1">
      <c r="A164" s="32"/>
      <c r="B164" s="161"/>
      <c r="C164" s="162" t="s">
        <v>212</v>
      </c>
      <c r="D164" s="162" t="s">
        <v>142</v>
      </c>
      <c r="E164" s="163" t="s">
        <v>213</v>
      </c>
      <c r="F164" s="164" t="s">
        <v>214</v>
      </c>
      <c r="G164" s="165" t="s">
        <v>201</v>
      </c>
      <c r="H164" s="166">
        <v>20.045000000000002</v>
      </c>
      <c r="I164" s="167"/>
      <c r="J164" s="168">
        <f>ROUND(I164*H164,0)</f>
        <v>0</v>
      </c>
      <c r="K164" s="164" t="s">
        <v>146</v>
      </c>
      <c r="L164" s="33"/>
      <c r="M164" s="169" t="s">
        <v>1</v>
      </c>
      <c r="N164" s="170" t="s">
        <v>42</v>
      </c>
      <c r="O164" s="58"/>
      <c r="P164" s="171">
        <f>O164*H164</f>
        <v>0</v>
      </c>
      <c r="Q164" s="171">
        <v>0</v>
      </c>
      <c r="R164" s="171">
        <f>Q164*H164</f>
        <v>0</v>
      </c>
      <c r="S164" s="171">
        <v>0</v>
      </c>
      <c r="T164" s="17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3" t="s">
        <v>147</v>
      </c>
      <c r="AT164" s="173" t="s">
        <v>142</v>
      </c>
      <c r="AU164" s="173" t="s">
        <v>85</v>
      </c>
      <c r="AY164" s="17" t="s">
        <v>139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7" t="s">
        <v>8</v>
      </c>
      <c r="BK164" s="174">
        <f>ROUND(I164*H164,0)</f>
        <v>0</v>
      </c>
      <c r="BL164" s="17" t="s">
        <v>147</v>
      </c>
      <c r="BM164" s="173" t="s">
        <v>215</v>
      </c>
    </row>
    <row r="165" spans="1:65" s="2" customFormat="1" ht="16.5" customHeight="1">
      <c r="A165" s="32"/>
      <c r="B165" s="161"/>
      <c r="C165" s="162" t="s">
        <v>216</v>
      </c>
      <c r="D165" s="162" t="s">
        <v>142</v>
      </c>
      <c r="E165" s="163" t="s">
        <v>217</v>
      </c>
      <c r="F165" s="164" t="s">
        <v>218</v>
      </c>
      <c r="G165" s="165" t="s">
        <v>201</v>
      </c>
      <c r="H165" s="166">
        <v>0.47</v>
      </c>
      <c r="I165" s="167"/>
      <c r="J165" s="168">
        <f>ROUND(I165*H165,0)</f>
        <v>0</v>
      </c>
      <c r="K165" s="164" t="s">
        <v>1</v>
      </c>
      <c r="L165" s="33"/>
      <c r="M165" s="169" t="s">
        <v>1</v>
      </c>
      <c r="N165" s="170" t="s">
        <v>42</v>
      </c>
      <c r="O165" s="58"/>
      <c r="P165" s="171">
        <f>O165*H165</f>
        <v>0</v>
      </c>
      <c r="Q165" s="171">
        <v>0</v>
      </c>
      <c r="R165" s="171">
        <f>Q165*H165</f>
        <v>0</v>
      </c>
      <c r="S165" s="171">
        <v>0</v>
      </c>
      <c r="T165" s="17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3" t="s">
        <v>147</v>
      </c>
      <c r="AT165" s="173" t="s">
        <v>142</v>
      </c>
      <c r="AU165" s="173" t="s">
        <v>85</v>
      </c>
      <c r="AY165" s="17" t="s">
        <v>139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7" t="s">
        <v>8</v>
      </c>
      <c r="BK165" s="174">
        <f>ROUND(I165*H165,0)</f>
        <v>0</v>
      </c>
      <c r="BL165" s="17" t="s">
        <v>147</v>
      </c>
      <c r="BM165" s="173" t="s">
        <v>219</v>
      </c>
    </row>
    <row r="166" spans="1:65" s="2" customFormat="1" ht="16.5" customHeight="1">
      <c r="A166" s="32"/>
      <c r="B166" s="161"/>
      <c r="C166" s="162" t="s">
        <v>9</v>
      </c>
      <c r="D166" s="162" t="s">
        <v>142</v>
      </c>
      <c r="E166" s="163" t="s">
        <v>220</v>
      </c>
      <c r="F166" s="164" t="s">
        <v>221</v>
      </c>
      <c r="G166" s="165" t="s">
        <v>201</v>
      </c>
      <c r="H166" s="166">
        <v>0.35599999999999998</v>
      </c>
      <c r="I166" s="167"/>
      <c r="J166" s="168">
        <f>ROUND(I166*H166,0)</f>
        <v>0</v>
      </c>
      <c r="K166" s="164" t="s">
        <v>1</v>
      </c>
      <c r="L166" s="33"/>
      <c r="M166" s="169" t="s">
        <v>1</v>
      </c>
      <c r="N166" s="170" t="s">
        <v>42</v>
      </c>
      <c r="O166" s="58"/>
      <c r="P166" s="171">
        <f>O166*H166</f>
        <v>0</v>
      </c>
      <c r="Q166" s="171">
        <v>0</v>
      </c>
      <c r="R166" s="171">
        <f>Q166*H166</f>
        <v>0</v>
      </c>
      <c r="S166" s="171">
        <v>0</v>
      </c>
      <c r="T166" s="17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3" t="s">
        <v>147</v>
      </c>
      <c r="AT166" s="173" t="s">
        <v>142</v>
      </c>
      <c r="AU166" s="173" t="s">
        <v>85</v>
      </c>
      <c r="AY166" s="17" t="s">
        <v>139</v>
      </c>
      <c r="BE166" s="174">
        <f>IF(N166="základní",J166,0)</f>
        <v>0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17" t="s">
        <v>8</v>
      </c>
      <c r="BK166" s="174">
        <f>ROUND(I166*H166,0)</f>
        <v>0</v>
      </c>
      <c r="BL166" s="17" t="s">
        <v>147</v>
      </c>
      <c r="BM166" s="173" t="s">
        <v>222</v>
      </c>
    </row>
    <row r="167" spans="1:65" s="2" customFormat="1" ht="24" customHeight="1">
      <c r="A167" s="32"/>
      <c r="B167" s="161"/>
      <c r="C167" s="162" t="s">
        <v>223</v>
      </c>
      <c r="D167" s="162" t="s">
        <v>142</v>
      </c>
      <c r="E167" s="163" t="s">
        <v>224</v>
      </c>
      <c r="F167" s="164" t="s">
        <v>225</v>
      </c>
      <c r="G167" s="165" t="s">
        <v>201</v>
      </c>
      <c r="H167" s="166">
        <v>29.085000000000001</v>
      </c>
      <c r="I167" s="167"/>
      <c r="J167" s="168">
        <f>ROUND(I167*H167,0)</f>
        <v>0</v>
      </c>
      <c r="K167" s="164" t="s">
        <v>146</v>
      </c>
      <c r="L167" s="33"/>
      <c r="M167" s="169" t="s">
        <v>1</v>
      </c>
      <c r="N167" s="170" t="s">
        <v>42</v>
      </c>
      <c r="O167" s="58"/>
      <c r="P167" s="171">
        <f>O167*H167</f>
        <v>0</v>
      </c>
      <c r="Q167" s="171">
        <v>0</v>
      </c>
      <c r="R167" s="171">
        <f>Q167*H167</f>
        <v>0</v>
      </c>
      <c r="S167" s="171">
        <v>0</v>
      </c>
      <c r="T167" s="17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3" t="s">
        <v>147</v>
      </c>
      <c r="AT167" s="173" t="s">
        <v>142</v>
      </c>
      <c r="AU167" s="173" t="s">
        <v>85</v>
      </c>
      <c r="AY167" s="17" t="s">
        <v>139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7" t="s">
        <v>8</v>
      </c>
      <c r="BK167" s="174">
        <f>ROUND(I167*H167,0)</f>
        <v>0</v>
      </c>
      <c r="BL167" s="17" t="s">
        <v>147</v>
      </c>
      <c r="BM167" s="173" t="s">
        <v>226</v>
      </c>
    </row>
    <row r="168" spans="1:65" s="2" customFormat="1" ht="36" customHeight="1">
      <c r="A168" s="32"/>
      <c r="B168" s="161"/>
      <c r="C168" s="162" t="s">
        <v>227</v>
      </c>
      <c r="D168" s="162" t="s">
        <v>142</v>
      </c>
      <c r="E168" s="163" t="s">
        <v>228</v>
      </c>
      <c r="F168" s="164" t="s">
        <v>229</v>
      </c>
      <c r="G168" s="165" t="s">
        <v>201</v>
      </c>
      <c r="H168" s="166">
        <v>6.8739999999999997</v>
      </c>
      <c r="I168" s="167"/>
      <c r="J168" s="168">
        <f>ROUND(I168*H168,0)</f>
        <v>0</v>
      </c>
      <c r="K168" s="164" t="s">
        <v>146</v>
      </c>
      <c r="L168" s="33"/>
      <c r="M168" s="169" t="s">
        <v>1</v>
      </c>
      <c r="N168" s="170" t="s">
        <v>42</v>
      </c>
      <c r="O168" s="58"/>
      <c r="P168" s="171">
        <f>O168*H168</f>
        <v>0</v>
      </c>
      <c r="Q168" s="171">
        <v>0</v>
      </c>
      <c r="R168" s="171">
        <f>Q168*H168</f>
        <v>0</v>
      </c>
      <c r="S168" s="171">
        <v>0</v>
      </c>
      <c r="T168" s="17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3" t="s">
        <v>147</v>
      </c>
      <c r="AT168" s="173" t="s">
        <v>142</v>
      </c>
      <c r="AU168" s="173" t="s">
        <v>85</v>
      </c>
      <c r="AY168" s="17" t="s">
        <v>139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7" t="s">
        <v>8</v>
      </c>
      <c r="BK168" s="174">
        <f>ROUND(I168*H168,0)</f>
        <v>0</v>
      </c>
      <c r="BL168" s="17" t="s">
        <v>147</v>
      </c>
      <c r="BM168" s="173" t="s">
        <v>230</v>
      </c>
    </row>
    <row r="169" spans="1:65" s="12" customFormat="1" ht="22.9" customHeight="1">
      <c r="B169" s="148"/>
      <c r="D169" s="149" t="s">
        <v>76</v>
      </c>
      <c r="E169" s="159" t="s">
        <v>231</v>
      </c>
      <c r="F169" s="159" t="s">
        <v>232</v>
      </c>
      <c r="I169" s="151"/>
      <c r="J169" s="160">
        <f>BK169</f>
        <v>0</v>
      </c>
      <c r="L169" s="148"/>
      <c r="M169" s="153"/>
      <c r="N169" s="154"/>
      <c r="O169" s="154"/>
      <c r="P169" s="155">
        <f>P170</f>
        <v>0</v>
      </c>
      <c r="Q169" s="154"/>
      <c r="R169" s="155">
        <f>R170</f>
        <v>0</v>
      </c>
      <c r="S169" s="154"/>
      <c r="T169" s="156">
        <f>T170</f>
        <v>0</v>
      </c>
      <c r="AR169" s="149" t="s">
        <v>8</v>
      </c>
      <c r="AT169" s="157" t="s">
        <v>76</v>
      </c>
      <c r="AU169" s="157" t="s">
        <v>8</v>
      </c>
      <c r="AY169" s="149" t="s">
        <v>139</v>
      </c>
      <c r="BK169" s="158">
        <f>BK170</f>
        <v>0</v>
      </c>
    </row>
    <row r="170" spans="1:65" s="2" customFormat="1" ht="24" customHeight="1">
      <c r="A170" s="32"/>
      <c r="B170" s="161"/>
      <c r="C170" s="162" t="s">
        <v>233</v>
      </c>
      <c r="D170" s="162" t="s">
        <v>142</v>
      </c>
      <c r="E170" s="163" t="s">
        <v>234</v>
      </c>
      <c r="F170" s="164" t="s">
        <v>235</v>
      </c>
      <c r="G170" s="165" t="s">
        <v>201</v>
      </c>
      <c r="H170" s="166">
        <v>13.930999999999999</v>
      </c>
      <c r="I170" s="167"/>
      <c r="J170" s="168">
        <f>ROUND(I170*H170,0)</f>
        <v>0</v>
      </c>
      <c r="K170" s="164" t="s">
        <v>146</v>
      </c>
      <c r="L170" s="33"/>
      <c r="M170" s="169" t="s">
        <v>1</v>
      </c>
      <c r="N170" s="170" t="s">
        <v>42</v>
      </c>
      <c r="O170" s="58"/>
      <c r="P170" s="171">
        <f>O170*H170</f>
        <v>0</v>
      </c>
      <c r="Q170" s="171">
        <v>0</v>
      </c>
      <c r="R170" s="171">
        <f>Q170*H170</f>
        <v>0</v>
      </c>
      <c r="S170" s="171">
        <v>0</v>
      </c>
      <c r="T170" s="17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3" t="s">
        <v>147</v>
      </c>
      <c r="AT170" s="173" t="s">
        <v>142</v>
      </c>
      <c r="AU170" s="173" t="s">
        <v>85</v>
      </c>
      <c r="AY170" s="17" t="s">
        <v>139</v>
      </c>
      <c r="BE170" s="174">
        <f>IF(N170="základní",J170,0)</f>
        <v>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17" t="s">
        <v>8</v>
      </c>
      <c r="BK170" s="174">
        <f>ROUND(I170*H170,0)</f>
        <v>0</v>
      </c>
      <c r="BL170" s="17" t="s">
        <v>147</v>
      </c>
      <c r="BM170" s="173" t="s">
        <v>236</v>
      </c>
    </row>
    <row r="171" spans="1:65" s="12" customFormat="1" ht="25.9" customHeight="1">
      <c r="B171" s="148"/>
      <c r="D171" s="149" t="s">
        <v>76</v>
      </c>
      <c r="E171" s="150" t="s">
        <v>237</v>
      </c>
      <c r="F171" s="150" t="s">
        <v>238</v>
      </c>
      <c r="I171" s="151"/>
      <c r="J171" s="152">
        <f>BK171</f>
        <v>0</v>
      </c>
      <c r="L171" s="148"/>
      <c r="M171" s="153"/>
      <c r="N171" s="154"/>
      <c r="O171" s="154"/>
      <c r="P171" s="155">
        <f>P172+P317+P328+P375</f>
        <v>0</v>
      </c>
      <c r="Q171" s="154"/>
      <c r="R171" s="155">
        <f>R172+R317+R328+R375</f>
        <v>29.797190072493994</v>
      </c>
      <c r="S171" s="154"/>
      <c r="T171" s="156">
        <f>T172+T317+T328+T375</f>
        <v>36.785168179999999</v>
      </c>
      <c r="AR171" s="149" t="s">
        <v>85</v>
      </c>
      <c r="AT171" s="157" t="s">
        <v>76</v>
      </c>
      <c r="AU171" s="157" t="s">
        <v>77</v>
      </c>
      <c r="AY171" s="149" t="s">
        <v>139</v>
      </c>
      <c r="BK171" s="158">
        <f>BK172+BK317+BK328+BK375</f>
        <v>0</v>
      </c>
    </row>
    <row r="172" spans="1:65" s="12" customFormat="1" ht="22.9" customHeight="1">
      <c r="B172" s="148"/>
      <c r="D172" s="149" t="s">
        <v>76</v>
      </c>
      <c r="E172" s="159" t="s">
        <v>239</v>
      </c>
      <c r="F172" s="159" t="s">
        <v>240</v>
      </c>
      <c r="I172" s="151"/>
      <c r="J172" s="160">
        <f>BK172</f>
        <v>0</v>
      </c>
      <c r="L172" s="148"/>
      <c r="M172" s="153"/>
      <c r="N172" s="154"/>
      <c r="O172" s="154"/>
      <c r="P172" s="155">
        <f>SUM(P173:P316)</f>
        <v>0</v>
      </c>
      <c r="Q172" s="154"/>
      <c r="R172" s="155">
        <f>SUM(R173:R316)</f>
        <v>25.634024488759998</v>
      </c>
      <c r="S172" s="154"/>
      <c r="T172" s="156">
        <f>SUM(T173:T316)</f>
        <v>29.085039999999996</v>
      </c>
      <c r="AR172" s="149" t="s">
        <v>85</v>
      </c>
      <c r="AT172" s="157" t="s">
        <v>76</v>
      </c>
      <c r="AU172" s="157" t="s">
        <v>8</v>
      </c>
      <c r="AY172" s="149" t="s">
        <v>139</v>
      </c>
      <c r="BK172" s="158">
        <f>SUM(BK173:BK316)</f>
        <v>0</v>
      </c>
    </row>
    <row r="173" spans="1:65" s="2" customFormat="1" ht="24" customHeight="1">
      <c r="A173" s="32"/>
      <c r="B173" s="161"/>
      <c r="C173" s="162" t="s">
        <v>241</v>
      </c>
      <c r="D173" s="162" t="s">
        <v>142</v>
      </c>
      <c r="E173" s="163" t="s">
        <v>242</v>
      </c>
      <c r="F173" s="164" t="s">
        <v>243</v>
      </c>
      <c r="G173" s="165" t="s">
        <v>145</v>
      </c>
      <c r="H173" s="166">
        <v>25.443000000000001</v>
      </c>
      <c r="I173" s="167"/>
      <c r="J173" s="168">
        <f>ROUND(I173*H173,0)</f>
        <v>0</v>
      </c>
      <c r="K173" s="164" t="s">
        <v>146</v>
      </c>
      <c r="L173" s="33"/>
      <c r="M173" s="169" t="s">
        <v>1</v>
      </c>
      <c r="N173" s="170" t="s">
        <v>42</v>
      </c>
      <c r="O173" s="58"/>
      <c r="P173" s="171">
        <f>O173*H173</f>
        <v>0</v>
      </c>
      <c r="Q173" s="171">
        <v>1.89E-3</v>
      </c>
      <c r="R173" s="171">
        <f>Q173*H173</f>
        <v>4.8087270000000001E-2</v>
      </c>
      <c r="S173" s="171">
        <v>0</v>
      </c>
      <c r="T173" s="17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3" t="s">
        <v>223</v>
      </c>
      <c r="AT173" s="173" t="s">
        <v>142</v>
      </c>
      <c r="AU173" s="173" t="s">
        <v>85</v>
      </c>
      <c r="AY173" s="17" t="s">
        <v>139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7" t="s">
        <v>8</v>
      </c>
      <c r="BK173" s="174">
        <f>ROUND(I173*H173,0)</f>
        <v>0</v>
      </c>
      <c r="BL173" s="17" t="s">
        <v>223</v>
      </c>
      <c r="BM173" s="173" t="s">
        <v>244</v>
      </c>
    </row>
    <row r="174" spans="1:65" s="13" customFormat="1" ht="11.25">
      <c r="B174" s="175"/>
      <c r="D174" s="176" t="s">
        <v>149</v>
      </c>
      <c r="E174" s="177" t="s">
        <v>1</v>
      </c>
      <c r="F174" s="178" t="s">
        <v>245</v>
      </c>
      <c r="H174" s="179">
        <v>3.2080000000000002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149</v>
      </c>
      <c r="AU174" s="177" t="s">
        <v>85</v>
      </c>
      <c r="AV174" s="13" t="s">
        <v>85</v>
      </c>
      <c r="AW174" s="13" t="s">
        <v>33</v>
      </c>
      <c r="AX174" s="13" t="s">
        <v>77</v>
      </c>
      <c r="AY174" s="177" t="s">
        <v>139</v>
      </c>
    </row>
    <row r="175" spans="1:65" s="13" customFormat="1" ht="11.25">
      <c r="B175" s="175"/>
      <c r="D175" s="176" t="s">
        <v>149</v>
      </c>
      <c r="E175" s="177" t="s">
        <v>1</v>
      </c>
      <c r="F175" s="178" t="s">
        <v>246</v>
      </c>
      <c r="H175" s="179">
        <v>0.151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149</v>
      </c>
      <c r="AU175" s="177" t="s">
        <v>85</v>
      </c>
      <c r="AV175" s="13" t="s">
        <v>85</v>
      </c>
      <c r="AW175" s="13" t="s">
        <v>33</v>
      </c>
      <c r="AX175" s="13" t="s">
        <v>77</v>
      </c>
      <c r="AY175" s="177" t="s">
        <v>139</v>
      </c>
    </row>
    <row r="176" spans="1:65" s="13" customFormat="1" ht="11.25">
      <c r="B176" s="175"/>
      <c r="D176" s="176" t="s">
        <v>149</v>
      </c>
      <c r="E176" s="177" t="s">
        <v>1</v>
      </c>
      <c r="F176" s="178" t="s">
        <v>247</v>
      </c>
      <c r="H176" s="179">
        <v>6.5000000000000002E-2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149</v>
      </c>
      <c r="AU176" s="177" t="s">
        <v>85</v>
      </c>
      <c r="AV176" s="13" t="s">
        <v>85</v>
      </c>
      <c r="AW176" s="13" t="s">
        <v>33</v>
      </c>
      <c r="AX176" s="13" t="s">
        <v>77</v>
      </c>
      <c r="AY176" s="177" t="s">
        <v>139</v>
      </c>
    </row>
    <row r="177" spans="2:51" s="13" customFormat="1" ht="11.25">
      <c r="B177" s="175"/>
      <c r="D177" s="176" t="s">
        <v>149</v>
      </c>
      <c r="E177" s="177" t="s">
        <v>1</v>
      </c>
      <c r="F177" s="178" t="s">
        <v>248</v>
      </c>
      <c r="H177" s="179">
        <v>0.51800000000000002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149</v>
      </c>
      <c r="AU177" s="177" t="s">
        <v>85</v>
      </c>
      <c r="AV177" s="13" t="s">
        <v>85</v>
      </c>
      <c r="AW177" s="13" t="s">
        <v>33</v>
      </c>
      <c r="AX177" s="13" t="s">
        <v>77</v>
      </c>
      <c r="AY177" s="177" t="s">
        <v>139</v>
      </c>
    </row>
    <row r="178" spans="2:51" s="13" customFormat="1" ht="11.25">
      <c r="B178" s="175"/>
      <c r="D178" s="176" t="s">
        <v>149</v>
      </c>
      <c r="E178" s="177" t="s">
        <v>1</v>
      </c>
      <c r="F178" s="178" t="s">
        <v>249</v>
      </c>
      <c r="H178" s="179">
        <v>0.28499999999999998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149</v>
      </c>
      <c r="AU178" s="177" t="s">
        <v>85</v>
      </c>
      <c r="AV178" s="13" t="s">
        <v>85</v>
      </c>
      <c r="AW178" s="13" t="s">
        <v>33</v>
      </c>
      <c r="AX178" s="13" t="s">
        <v>77</v>
      </c>
      <c r="AY178" s="177" t="s">
        <v>139</v>
      </c>
    </row>
    <row r="179" spans="2:51" s="13" customFormat="1" ht="11.25">
      <c r="B179" s="175"/>
      <c r="D179" s="176" t="s">
        <v>149</v>
      </c>
      <c r="E179" s="177" t="s">
        <v>1</v>
      </c>
      <c r="F179" s="178" t="s">
        <v>250</v>
      </c>
      <c r="H179" s="179">
        <v>0.6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149</v>
      </c>
      <c r="AU179" s="177" t="s">
        <v>85</v>
      </c>
      <c r="AV179" s="13" t="s">
        <v>85</v>
      </c>
      <c r="AW179" s="13" t="s">
        <v>33</v>
      </c>
      <c r="AX179" s="13" t="s">
        <v>77</v>
      </c>
      <c r="AY179" s="177" t="s">
        <v>139</v>
      </c>
    </row>
    <row r="180" spans="2:51" s="13" customFormat="1" ht="11.25">
      <c r="B180" s="175"/>
      <c r="D180" s="176" t="s">
        <v>149</v>
      </c>
      <c r="E180" s="177" t="s">
        <v>1</v>
      </c>
      <c r="F180" s="178" t="s">
        <v>251</v>
      </c>
      <c r="H180" s="179">
        <v>0.36099999999999999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149</v>
      </c>
      <c r="AU180" s="177" t="s">
        <v>85</v>
      </c>
      <c r="AV180" s="13" t="s">
        <v>85</v>
      </c>
      <c r="AW180" s="13" t="s">
        <v>33</v>
      </c>
      <c r="AX180" s="13" t="s">
        <v>77</v>
      </c>
      <c r="AY180" s="177" t="s">
        <v>139</v>
      </c>
    </row>
    <row r="181" spans="2:51" s="14" customFormat="1" ht="11.25">
      <c r="B181" s="184"/>
      <c r="D181" s="176" t="s">
        <v>149</v>
      </c>
      <c r="E181" s="185" t="s">
        <v>1</v>
      </c>
      <c r="F181" s="186" t="s">
        <v>163</v>
      </c>
      <c r="H181" s="187">
        <v>5.1879999999999997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149</v>
      </c>
      <c r="AU181" s="185" t="s">
        <v>85</v>
      </c>
      <c r="AV181" s="14" t="s">
        <v>140</v>
      </c>
      <c r="AW181" s="14" t="s">
        <v>33</v>
      </c>
      <c r="AX181" s="14" t="s">
        <v>77</v>
      </c>
      <c r="AY181" s="185" t="s">
        <v>139</v>
      </c>
    </row>
    <row r="182" spans="2:51" s="13" customFormat="1" ht="11.25">
      <c r="B182" s="175"/>
      <c r="D182" s="176" t="s">
        <v>149</v>
      </c>
      <c r="E182" s="177" t="s">
        <v>1</v>
      </c>
      <c r="F182" s="178" t="s">
        <v>252</v>
      </c>
      <c r="H182" s="179">
        <v>0.89700000000000002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149</v>
      </c>
      <c r="AU182" s="177" t="s">
        <v>85</v>
      </c>
      <c r="AV182" s="13" t="s">
        <v>85</v>
      </c>
      <c r="AW182" s="13" t="s">
        <v>33</v>
      </c>
      <c r="AX182" s="13" t="s">
        <v>77</v>
      </c>
      <c r="AY182" s="177" t="s">
        <v>139</v>
      </c>
    </row>
    <row r="183" spans="2:51" s="13" customFormat="1" ht="11.25">
      <c r="B183" s="175"/>
      <c r="D183" s="176" t="s">
        <v>149</v>
      </c>
      <c r="E183" s="177" t="s">
        <v>1</v>
      </c>
      <c r="F183" s="178" t="s">
        <v>253</v>
      </c>
      <c r="H183" s="179">
        <v>0.34300000000000003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149</v>
      </c>
      <c r="AU183" s="177" t="s">
        <v>85</v>
      </c>
      <c r="AV183" s="13" t="s">
        <v>85</v>
      </c>
      <c r="AW183" s="13" t="s">
        <v>33</v>
      </c>
      <c r="AX183" s="13" t="s">
        <v>77</v>
      </c>
      <c r="AY183" s="177" t="s">
        <v>139</v>
      </c>
    </row>
    <row r="184" spans="2:51" s="13" customFormat="1" ht="11.25">
      <c r="B184" s="175"/>
      <c r="D184" s="176" t="s">
        <v>149</v>
      </c>
      <c r="E184" s="177" t="s">
        <v>1</v>
      </c>
      <c r="F184" s="178" t="s">
        <v>254</v>
      </c>
      <c r="H184" s="179">
        <v>0.185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149</v>
      </c>
      <c r="AU184" s="177" t="s">
        <v>85</v>
      </c>
      <c r="AV184" s="13" t="s">
        <v>85</v>
      </c>
      <c r="AW184" s="13" t="s">
        <v>33</v>
      </c>
      <c r="AX184" s="13" t="s">
        <v>77</v>
      </c>
      <c r="AY184" s="177" t="s">
        <v>139</v>
      </c>
    </row>
    <row r="185" spans="2:51" s="13" customFormat="1" ht="11.25">
      <c r="B185" s="175"/>
      <c r="D185" s="176" t="s">
        <v>149</v>
      </c>
      <c r="E185" s="177" t="s">
        <v>1</v>
      </c>
      <c r="F185" s="178" t="s">
        <v>255</v>
      </c>
      <c r="H185" s="179">
        <v>8.82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149</v>
      </c>
      <c r="AU185" s="177" t="s">
        <v>85</v>
      </c>
      <c r="AV185" s="13" t="s">
        <v>85</v>
      </c>
      <c r="AW185" s="13" t="s">
        <v>33</v>
      </c>
      <c r="AX185" s="13" t="s">
        <v>77</v>
      </c>
      <c r="AY185" s="177" t="s">
        <v>139</v>
      </c>
    </row>
    <row r="186" spans="2:51" s="13" customFormat="1" ht="11.25">
      <c r="B186" s="175"/>
      <c r="D186" s="176" t="s">
        <v>149</v>
      </c>
      <c r="E186" s="177" t="s">
        <v>1</v>
      </c>
      <c r="F186" s="178" t="s">
        <v>256</v>
      </c>
      <c r="H186" s="179">
        <v>0.55300000000000005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149</v>
      </c>
      <c r="AU186" s="177" t="s">
        <v>85</v>
      </c>
      <c r="AV186" s="13" t="s">
        <v>85</v>
      </c>
      <c r="AW186" s="13" t="s">
        <v>33</v>
      </c>
      <c r="AX186" s="13" t="s">
        <v>77</v>
      </c>
      <c r="AY186" s="177" t="s">
        <v>139</v>
      </c>
    </row>
    <row r="187" spans="2:51" s="13" customFormat="1" ht="11.25">
      <c r="B187" s="175"/>
      <c r="D187" s="176" t="s">
        <v>149</v>
      </c>
      <c r="E187" s="177" t="s">
        <v>1</v>
      </c>
      <c r="F187" s="178" t="s">
        <v>257</v>
      </c>
      <c r="H187" s="179">
        <v>0.59199999999999997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149</v>
      </c>
      <c r="AU187" s="177" t="s">
        <v>85</v>
      </c>
      <c r="AV187" s="13" t="s">
        <v>85</v>
      </c>
      <c r="AW187" s="13" t="s">
        <v>33</v>
      </c>
      <c r="AX187" s="13" t="s">
        <v>77</v>
      </c>
      <c r="AY187" s="177" t="s">
        <v>139</v>
      </c>
    </row>
    <row r="188" spans="2:51" s="13" customFormat="1" ht="11.25">
      <c r="B188" s="175"/>
      <c r="D188" s="176" t="s">
        <v>149</v>
      </c>
      <c r="E188" s="177" t="s">
        <v>1</v>
      </c>
      <c r="F188" s="178" t="s">
        <v>258</v>
      </c>
      <c r="H188" s="179">
        <v>0.19600000000000001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149</v>
      </c>
      <c r="AU188" s="177" t="s">
        <v>85</v>
      </c>
      <c r="AV188" s="13" t="s">
        <v>85</v>
      </c>
      <c r="AW188" s="13" t="s">
        <v>33</v>
      </c>
      <c r="AX188" s="13" t="s">
        <v>77</v>
      </c>
      <c r="AY188" s="177" t="s">
        <v>139</v>
      </c>
    </row>
    <row r="189" spans="2:51" s="14" customFormat="1" ht="11.25">
      <c r="B189" s="184"/>
      <c r="D189" s="176" t="s">
        <v>149</v>
      </c>
      <c r="E189" s="185" t="s">
        <v>1</v>
      </c>
      <c r="F189" s="186" t="s">
        <v>163</v>
      </c>
      <c r="H189" s="187">
        <v>11.586000000000002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5" t="s">
        <v>149</v>
      </c>
      <c r="AU189" s="185" t="s">
        <v>85</v>
      </c>
      <c r="AV189" s="14" t="s">
        <v>140</v>
      </c>
      <c r="AW189" s="14" t="s">
        <v>33</v>
      </c>
      <c r="AX189" s="14" t="s">
        <v>77</v>
      </c>
      <c r="AY189" s="185" t="s">
        <v>139</v>
      </c>
    </row>
    <row r="190" spans="2:51" s="13" customFormat="1" ht="11.25">
      <c r="B190" s="175"/>
      <c r="D190" s="176" t="s">
        <v>149</v>
      </c>
      <c r="E190" s="177" t="s">
        <v>1</v>
      </c>
      <c r="F190" s="178" t="s">
        <v>259</v>
      </c>
      <c r="H190" s="179">
        <v>1.3440000000000001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149</v>
      </c>
      <c r="AU190" s="177" t="s">
        <v>85</v>
      </c>
      <c r="AV190" s="13" t="s">
        <v>85</v>
      </c>
      <c r="AW190" s="13" t="s">
        <v>33</v>
      </c>
      <c r="AX190" s="13" t="s">
        <v>77</v>
      </c>
      <c r="AY190" s="177" t="s">
        <v>139</v>
      </c>
    </row>
    <row r="191" spans="2:51" s="13" customFormat="1" ht="11.25">
      <c r="B191" s="175"/>
      <c r="D191" s="176" t="s">
        <v>149</v>
      </c>
      <c r="E191" s="177" t="s">
        <v>1</v>
      </c>
      <c r="F191" s="178" t="s">
        <v>260</v>
      </c>
      <c r="H191" s="179">
        <v>0.30399999999999999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149</v>
      </c>
      <c r="AU191" s="177" t="s">
        <v>85</v>
      </c>
      <c r="AV191" s="13" t="s">
        <v>85</v>
      </c>
      <c r="AW191" s="13" t="s">
        <v>33</v>
      </c>
      <c r="AX191" s="13" t="s">
        <v>77</v>
      </c>
      <c r="AY191" s="177" t="s">
        <v>139</v>
      </c>
    </row>
    <row r="192" spans="2:51" s="13" customFormat="1" ht="11.25">
      <c r="B192" s="175"/>
      <c r="D192" s="176" t="s">
        <v>149</v>
      </c>
      <c r="E192" s="177" t="s">
        <v>1</v>
      </c>
      <c r="F192" s="178" t="s">
        <v>261</v>
      </c>
      <c r="H192" s="179">
        <v>0.45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149</v>
      </c>
      <c r="AU192" s="177" t="s">
        <v>85</v>
      </c>
      <c r="AV192" s="13" t="s">
        <v>85</v>
      </c>
      <c r="AW192" s="13" t="s">
        <v>33</v>
      </c>
      <c r="AX192" s="13" t="s">
        <v>77</v>
      </c>
      <c r="AY192" s="177" t="s">
        <v>139</v>
      </c>
    </row>
    <row r="193" spans="1:65" s="14" customFormat="1" ht="11.25">
      <c r="B193" s="184"/>
      <c r="D193" s="176" t="s">
        <v>149</v>
      </c>
      <c r="E193" s="185" t="s">
        <v>1</v>
      </c>
      <c r="F193" s="186" t="s">
        <v>163</v>
      </c>
      <c r="H193" s="187">
        <v>2.0980000000000003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5" t="s">
        <v>149</v>
      </c>
      <c r="AU193" s="185" t="s">
        <v>85</v>
      </c>
      <c r="AV193" s="14" t="s">
        <v>140</v>
      </c>
      <c r="AW193" s="14" t="s">
        <v>33</v>
      </c>
      <c r="AX193" s="14" t="s">
        <v>77</v>
      </c>
      <c r="AY193" s="185" t="s">
        <v>139</v>
      </c>
    </row>
    <row r="194" spans="1:65" s="13" customFormat="1" ht="11.25">
      <c r="B194" s="175"/>
      <c r="D194" s="176" t="s">
        <v>149</v>
      </c>
      <c r="E194" s="177" t="s">
        <v>1</v>
      </c>
      <c r="F194" s="178" t="s">
        <v>262</v>
      </c>
      <c r="H194" s="179">
        <v>2.9809999999999999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149</v>
      </c>
      <c r="AU194" s="177" t="s">
        <v>85</v>
      </c>
      <c r="AV194" s="13" t="s">
        <v>85</v>
      </c>
      <c r="AW194" s="13" t="s">
        <v>33</v>
      </c>
      <c r="AX194" s="13" t="s">
        <v>77</v>
      </c>
      <c r="AY194" s="177" t="s">
        <v>139</v>
      </c>
    </row>
    <row r="195" spans="1:65" s="13" customFormat="1" ht="22.5">
      <c r="B195" s="175"/>
      <c r="D195" s="176" t="s">
        <v>149</v>
      </c>
      <c r="E195" s="177" t="s">
        <v>1</v>
      </c>
      <c r="F195" s="178" t="s">
        <v>263</v>
      </c>
      <c r="H195" s="179">
        <v>2.508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149</v>
      </c>
      <c r="AU195" s="177" t="s">
        <v>85</v>
      </c>
      <c r="AV195" s="13" t="s">
        <v>85</v>
      </c>
      <c r="AW195" s="13" t="s">
        <v>33</v>
      </c>
      <c r="AX195" s="13" t="s">
        <v>77</v>
      </c>
      <c r="AY195" s="177" t="s">
        <v>139</v>
      </c>
    </row>
    <row r="196" spans="1:65" s="13" customFormat="1" ht="11.25">
      <c r="B196" s="175"/>
      <c r="D196" s="176" t="s">
        <v>149</v>
      </c>
      <c r="E196" s="177" t="s">
        <v>1</v>
      </c>
      <c r="F196" s="178" t="s">
        <v>264</v>
      </c>
      <c r="H196" s="179">
        <v>1.0820000000000001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149</v>
      </c>
      <c r="AU196" s="177" t="s">
        <v>85</v>
      </c>
      <c r="AV196" s="13" t="s">
        <v>85</v>
      </c>
      <c r="AW196" s="13" t="s">
        <v>33</v>
      </c>
      <c r="AX196" s="13" t="s">
        <v>77</v>
      </c>
      <c r="AY196" s="177" t="s">
        <v>139</v>
      </c>
    </row>
    <row r="197" spans="1:65" s="14" customFormat="1" ht="11.25">
      <c r="B197" s="184"/>
      <c r="D197" s="176" t="s">
        <v>149</v>
      </c>
      <c r="E197" s="185" t="s">
        <v>1</v>
      </c>
      <c r="F197" s="186" t="s">
        <v>265</v>
      </c>
      <c r="H197" s="187">
        <v>6.5709999999999997</v>
      </c>
      <c r="I197" s="188"/>
      <c r="L197" s="184"/>
      <c r="M197" s="189"/>
      <c r="N197" s="190"/>
      <c r="O197" s="190"/>
      <c r="P197" s="190"/>
      <c r="Q197" s="190"/>
      <c r="R197" s="190"/>
      <c r="S197" s="190"/>
      <c r="T197" s="191"/>
      <c r="AT197" s="185" t="s">
        <v>149</v>
      </c>
      <c r="AU197" s="185" t="s">
        <v>85</v>
      </c>
      <c r="AV197" s="14" t="s">
        <v>140</v>
      </c>
      <c r="AW197" s="14" t="s">
        <v>33</v>
      </c>
      <c r="AX197" s="14" t="s">
        <v>77</v>
      </c>
      <c r="AY197" s="185" t="s">
        <v>139</v>
      </c>
    </row>
    <row r="198" spans="1:65" s="15" customFormat="1" ht="11.25">
      <c r="B198" s="192"/>
      <c r="D198" s="176" t="s">
        <v>149</v>
      </c>
      <c r="E198" s="193" t="s">
        <v>1</v>
      </c>
      <c r="F198" s="194" t="s">
        <v>266</v>
      </c>
      <c r="H198" s="195">
        <v>25.443000000000001</v>
      </c>
      <c r="I198" s="196"/>
      <c r="L198" s="192"/>
      <c r="M198" s="197"/>
      <c r="N198" s="198"/>
      <c r="O198" s="198"/>
      <c r="P198" s="198"/>
      <c r="Q198" s="198"/>
      <c r="R198" s="198"/>
      <c r="S198" s="198"/>
      <c r="T198" s="199"/>
      <c r="AT198" s="193" t="s">
        <v>149</v>
      </c>
      <c r="AU198" s="193" t="s">
        <v>85</v>
      </c>
      <c r="AV198" s="15" t="s">
        <v>147</v>
      </c>
      <c r="AW198" s="15" t="s">
        <v>33</v>
      </c>
      <c r="AX198" s="15" t="s">
        <v>8</v>
      </c>
      <c r="AY198" s="193" t="s">
        <v>139</v>
      </c>
    </row>
    <row r="199" spans="1:65" s="2" customFormat="1" ht="16.5" customHeight="1">
      <c r="A199" s="32"/>
      <c r="B199" s="161"/>
      <c r="C199" s="162" t="s">
        <v>267</v>
      </c>
      <c r="D199" s="162" t="s">
        <v>142</v>
      </c>
      <c r="E199" s="163" t="s">
        <v>268</v>
      </c>
      <c r="F199" s="164" t="s">
        <v>269</v>
      </c>
      <c r="G199" s="165" t="s">
        <v>270</v>
      </c>
      <c r="H199" s="166">
        <v>138</v>
      </c>
      <c r="I199" s="167"/>
      <c r="J199" s="168">
        <f>ROUND(I199*H199,0)</f>
        <v>0</v>
      </c>
      <c r="K199" s="164" t="s">
        <v>146</v>
      </c>
      <c r="L199" s="33"/>
      <c r="M199" s="169" t="s">
        <v>1</v>
      </c>
      <c r="N199" s="170" t="s">
        <v>42</v>
      </c>
      <c r="O199" s="58"/>
      <c r="P199" s="171">
        <f>O199*H199</f>
        <v>0</v>
      </c>
      <c r="Q199" s="171">
        <v>0</v>
      </c>
      <c r="R199" s="171">
        <f>Q199*H199</f>
        <v>0</v>
      </c>
      <c r="S199" s="171">
        <v>0</v>
      </c>
      <c r="T199" s="17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3" t="s">
        <v>223</v>
      </c>
      <c r="AT199" s="173" t="s">
        <v>142</v>
      </c>
      <c r="AU199" s="173" t="s">
        <v>85</v>
      </c>
      <c r="AY199" s="17" t="s">
        <v>139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7" t="s">
        <v>8</v>
      </c>
      <c r="BK199" s="174">
        <f>ROUND(I199*H199,0)</f>
        <v>0</v>
      </c>
      <c r="BL199" s="17" t="s">
        <v>223</v>
      </c>
      <c r="BM199" s="173" t="s">
        <v>271</v>
      </c>
    </row>
    <row r="200" spans="1:65" s="13" customFormat="1" ht="11.25">
      <c r="B200" s="175"/>
      <c r="D200" s="176" t="s">
        <v>149</v>
      </c>
      <c r="E200" s="177" t="s">
        <v>1</v>
      </c>
      <c r="F200" s="178" t="s">
        <v>272</v>
      </c>
      <c r="H200" s="179">
        <v>54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149</v>
      </c>
      <c r="AU200" s="177" t="s">
        <v>85</v>
      </c>
      <c r="AV200" s="13" t="s">
        <v>85</v>
      </c>
      <c r="AW200" s="13" t="s">
        <v>33</v>
      </c>
      <c r="AX200" s="13" t="s">
        <v>77</v>
      </c>
      <c r="AY200" s="177" t="s">
        <v>139</v>
      </c>
    </row>
    <row r="201" spans="1:65" s="13" customFormat="1" ht="11.25">
      <c r="B201" s="175"/>
      <c r="D201" s="176" t="s">
        <v>149</v>
      </c>
      <c r="E201" s="177" t="s">
        <v>1</v>
      </c>
      <c r="F201" s="178" t="s">
        <v>273</v>
      </c>
      <c r="H201" s="179">
        <v>84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149</v>
      </c>
      <c r="AU201" s="177" t="s">
        <v>85</v>
      </c>
      <c r="AV201" s="13" t="s">
        <v>85</v>
      </c>
      <c r="AW201" s="13" t="s">
        <v>33</v>
      </c>
      <c r="AX201" s="13" t="s">
        <v>77</v>
      </c>
      <c r="AY201" s="177" t="s">
        <v>139</v>
      </c>
    </row>
    <row r="202" spans="1:65" s="14" customFormat="1" ht="11.25">
      <c r="B202" s="184"/>
      <c r="D202" s="176" t="s">
        <v>149</v>
      </c>
      <c r="E202" s="185" t="s">
        <v>1</v>
      </c>
      <c r="F202" s="186" t="s">
        <v>163</v>
      </c>
      <c r="H202" s="187">
        <v>138</v>
      </c>
      <c r="I202" s="188"/>
      <c r="L202" s="184"/>
      <c r="M202" s="189"/>
      <c r="N202" s="190"/>
      <c r="O202" s="190"/>
      <c r="P202" s="190"/>
      <c r="Q202" s="190"/>
      <c r="R202" s="190"/>
      <c r="S202" s="190"/>
      <c r="T202" s="191"/>
      <c r="AT202" s="185" t="s">
        <v>149</v>
      </c>
      <c r="AU202" s="185" t="s">
        <v>85</v>
      </c>
      <c r="AV202" s="14" t="s">
        <v>140</v>
      </c>
      <c r="AW202" s="14" t="s">
        <v>33</v>
      </c>
      <c r="AX202" s="14" t="s">
        <v>8</v>
      </c>
      <c r="AY202" s="185" t="s">
        <v>139</v>
      </c>
    </row>
    <row r="203" spans="1:65" s="2" customFormat="1" ht="16.5" customHeight="1">
      <c r="A203" s="32"/>
      <c r="B203" s="161"/>
      <c r="C203" s="200" t="s">
        <v>7</v>
      </c>
      <c r="D203" s="200" t="s">
        <v>274</v>
      </c>
      <c r="E203" s="201" t="s">
        <v>275</v>
      </c>
      <c r="F203" s="202" t="s">
        <v>276</v>
      </c>
      <c r="G203" s="203" t="s">
        <v>270</v>
      </c>
      <c r="H203" s="204">
        <v>138</v>
      </c>
      <c r="I203" s="205"/>
      <c r="J203" s="206">
        <f>ROUND(I203*H203,0)</f>
        <v>0</v>
      </c>
      <c r="K203" s="202" t="s">
        <v>1</v>
      </c>
      <c r="L203" s="207"/>
      <c r="M203" s="208" t="s">
        <v>1</v>
      </c>
      <c r="N203" s="209" t="s">
        <v>42</v>
      </c>
      <c r="O203" s="58"/>
      <c r="P203" s="171">
        <f>O203*H203</f>
        <v>0</v>
      </c>
      <c r="Q203" s="171">
        <v>1E-3</v>
      </c>
      <c r="R203" s="171">
        <f>Q203*H203</f>
        <v>0.13800000000000001</v>
      </c>
      <c r="S203" s="171">
        <v>0</v>
      </c>
      <c r="T203" s="172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3" t="s">
        <v>277</v>
      </c>
      <c r="AT203" s="173" t="s">
        <v>274</v>
      </c>
      <c r="AU203" s="173" t="s">
        <v>85</v>
      </c>
      <c r="AY203" s="17" t="s">
        <v>139</v>
      </c>
      <c r="BE203" s="174">
        <f>IF(N203="základní",J203,0)</f>
        <v>0</v>
      </c>
      <c r="BF203" s="174">
        <f>IF(N203="snížená",J203,0)</f>
        <v>0</v>
      </c>
      <c r="BG203" s="174">
        <f>IF(N203="zákl. přenesená",J203,0)</f>
        <v>0</v>
      </c>
      <c r="BH203" s="174">
        <f>IF(N203="sníž. přenesená",J203,0)</f>
        <v>0</v>
      </c>
      <c r="BI203" s="174">
        <f>IF(N203="nulová",J203,0)</f>
        <v>0</v>
      </c>
      <c r="BJ203" s="17" t="s">
        <v>8</v>
      </c>
      <c r="BK203" s="174">
        <f>ROUND(I203*H203,0)</f>
        <v>0</v>
      </c>
      <c r="BL203" s="17" t="s">
        <v>223</v>
      </c>
      <c r="BM203" s="173" t="s">
        <v>278</v>
      </c>
    </row>
    <row r="204" spans="1:65" s="2" customFormat="1" ht="24" customHeight="1">
      <c r="A204" s="32"/>
      <c r="B204" s="161"/>
      <c r="C204" s="162" t="s">
        <v>279</v>
      </c>
      <c r="D204" s="162" t="s">
        <v>142</v>
      </c>
      <c r="E204" s="163" t="s">
        <v>280</v>
      </c>
      <c r="F204" s="164" t="s">
        <v>281</v>
      </c>
      <c r="G204" s="165" t="s">
        <v>282</v>
      </c>
      <c r="H204" s="166">
        <v>552.4</v>
      </c>
      <c r="I204" s="167"/>
      <c r="J204" s="168">
        <f>ROUND(I204*H204,0)</f>
        <v>0</v>
      </c>
      <c r="K204" s="164" t="s">
        <v>146</v>
      </c>
      <c r="L204" s="33"/>
      <c r="M204" s="169" t="s">
        <v>1</v>
      </c>
      <c r="N204" s="170" t="s">
        <v>42</v>
      </c>
      <c r="O204" s="58"/>
      <c r="P204" s="171">
        <f>O204*H204</f>
        <v>0</v>
      </c>
      <c r="Q204" s="171">
        <v>0</v>
      </c>
      <c r="R204" s="171">
        <f>Q204*H204</f>
        <v>0</v>
      </c>
      <c r="S204" s="171">
        <v>8.0000000000000002E-3</v>
      </c>
      <c r="T204" s="172">
        <f>S204*H204</f>
        <v>4.4192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3" t="s">
        <v>223</v>
      </c>
      <c r="AT204" s="173" t="s">
        <v>142</v>
      </c>
      <c r="AU204" s="173" t="s">
        <v>85</v>
      </c>
      <c r="AY204" s="17" t="s">
        <v>139</v>
      </c>
      <c r="BE204" s="174">
        <f>IF(N204="základní",J204,0)</f>
        <v>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17" t="s">
        <v>8</v>
      </c>
      <c r="BK204" s="174">
        <f>ROUND(I204*H204,0)</f>
        <v>0</v>
      </c>
      <c r="BL204" s="17" t="s">
        <v>223</v>
      </c>
      <c r="BM204" s="173" t="s">
        <v>283</v>
      </c>
    </row>
    <row r="205" spans="1:65" s="13" customFormat="1" ht="11.25">
      <c r="B205" s="175"/>
      <c r="D205" s="176" t="s">
        <v>149</v>
      </c>
      <c r="E205" s="177" t="s">
        <v>1</v>
      </c>
      <c r="F205" s="178" t="s">
        <v>284</v>
      </c>
      <c r="H205" s="179">
        <v>297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149</v>
      </c>
      <c r="AU205" s="177" t="s">
        <v>85</v>
      </c>
      <c r="AV205" s="13" t="s">
        <v>85</v>
      </c>
      <c r="AW205" s="13" t="s">
        <v>33</v>
      </c>
      <c r="AX205" s="13" t="s">
        <v>77</v>
      </c>
      <c r="AY205" s="177" t="s">
        <v>139</v>
      </c>
    </row>
    <row r="206" spans="1:65" s="13" customFormat="1" ht="11.25">
      <c r="B206" s="175"/>
      <c r="D206" s="176" t="s">
        <v>149</v>
      </c>
      <c r="E206" s="177" t="s">
        <v>1</v>
      </c>
      <c r="F206" s="178" t="s">
        <v>285</v>
      </c>
      <c r="H206" s="179">
        <v>14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149</v>
      </c>
      <c r="AU206" s="177" t="s">
        <v>85</v>
      </c>
      <c r="AV206" s="13" t="s">
        <v>85</v>
      </c>
      <c r="AW206" s="13" t="s">
        <v>33</v>
      </c>
      <c r="AX206" s="13" t="s">
        <v>77</v>
      </c>
      <c r="AY206" s="177" t="s">
        <v>139</v>
      </c>
    </row>
    <row r="207" spans="1:65" s="13" customFormat="1" ht="11.25">
      <c r="B207" s="175"/>
      <c r="D207" s="176" t="s">
        <v>149</v>
      </c>
      <c r="E207" s="177" t="s">
        <v>1</v>
      </c>
      <c r="F207" s="178" t="s">
        <v>286</v>
      </c>
      <c r="H207" s="179">
        <v>43.2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149</v>
      </c>
      <c r="AU207" s="177" t="s">
        <v>85</v>
      </c>
      <c r="AV207" s="13" t="s">
        <v>85</v>
      </c>
      <c r="AW207" s="13" t="s">
        <v>33</v>
      </c>
      <c r="AX207" s="13" t="s">
        <v>77</v>
      </c>
      <c r="AY207" s="177" t="s">
        <v>139</v>
      </c>
    </row>
    <row r="208" spans="1:65" s="13" customFormat="1" ht="11.25">
      <c r="B208" s="175"/>
      <c r="D208" s="176" t="s">
        <v>149</v>
      </c>
      <c r="E208" s="177" t="s">
        <v>1</v>
      </c>
      <c r="F208" s="178" t="s">
        <v>287</v>
      </c>
      <c r="H208" s="179">
        <v>38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149</v>
      </c>
      <c r="AU208" s="177" t="s">
        <v>85</v>
      </c>
      <c r="AV208" s="13" t="s">
        <v>85</v>
      </c>
      <c r="AW208" s="13" t="s">
        <v>33</v>
      </c>
      <c r="AX208" s="13" t="s">
        <v>77</v>
      </c>
      <c r="AY208" s="177" t="s">
        <v>139</v>
      </c>
    </row>
    <row r="209" spans="1:65" s="13" customFormat="1" ht="11.25">
      <c r="B209" s="175"/>
      <c r="D209" s="176" t="s">
        <v>149</v>
      </c>
      <c r="E209" s="177" t="s">
        <v>1</v>
      </c>
      <c r="F209" s="178" t="s">
        <v>288</v>
      </c>
      <c r="H209" s="179">
        <v>100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149</v>
      </c>
      <c r="AU209" s="177" t="s">
        <v>85</v>
      </c>
      <c r="AV209" s="13" t="s">
        <v>85</v>
      </c>
      <c r="AW209" s="13" t="s">
        <v>33</v>
      </c>
      <c r="AX209" s="13" t="s">
        <v>77</v>
      </c>
      <c r="AY209" s="177" t="s">
        <v>139</v>
      </c>
    </row>
    <row r="210" spans="1:65" s="13" customFormat="1" ht="11.25">
      <c r="B210" s="175"/>
      <c r="D210" s="176" t="s">
        <v>149</v>
      </c>
      <c r="E210" s="177" t="s">
        <v>1</v>
      </c>
      <c r="F210" s="178" t="s">
        <v>289</v>
      </c>
      <c r="H210" s="179">
        <v>60.2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149</v>
      </c>
      <c r="AU210" s="177" t="s">
        <v>85</v>
      </c>
      <c r="AV210" s="13" t="s">
        <v>85</v>
      </c>
      <c r="AW210" s="13" t="s">
        <v>33</v>
      </c>
      <c r="AX210" s="13" t="s">
        <v>77</v>
      </c>
      <c r="AY210" s="177" t="s">
        <v>139</v>
      </c>
    </row>
    <row r="211" spans="1:65" s="14" customFormat="1" ht="11.25">
      <c r="B211" s="184"/>
      <c r="D211" s="176" t="s">
        <v>149</v>
      </c>
      <c r="E211" s="185" t="s">
        <v>1</v>
      </c>
      <c r="F211" s="186" t="s">
        <v>163</v>
      </c>
      <c r="H211" s="187">
        <v>552.4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5" t="s">
        <v>149</v>
      </c>
      <c r="AU211" s="185" t="s">
        <v>85</v>
      </c>
      <c r="AV211" s="14" t="s">
        <v>140</v>
      </c>
      <c r="AW211" s="14" t="s">
        <v>33</v>
      </c>
      <c r="AX211" s="14" t="s">
        <v>8</v>
      </c>
      <c r="AY211" s="185" t="s">
        <v>139</v>
      </c>
    </row>
    <row r="212" spans="1:65" s="2" customFormat="1" ht="24" customHeight="1">
      <c r="A212" s="32"/>
      <c r="B212" s="161"/>
      <c r="C212" s="162" t="s">
        <v>290</v>
      </c>
      <c r="D212" s="162" t="s">
        <v>142</v>
      </c>
      <c r="E212" s="163" t="s">
        <v>291</v>
      </c>
      <c r="F212" s="164" t="s">
        <v>292</v>
      </c>
      <c r="G212" s="165" t="s">
        <v>282</v>
      </c>
      <c r="H212" s="166">
        <v>677.1</v>
      </c>
      <c r="I212" s="167"/>
      <c r="J212" s="168">
        <f>ROUND(I212*H212,0)</f>
        <v>0</v>
      </c>
      <c r="K212" s="164" t="s">
        <v>146</v>
      </c>
      <c r="L212" s="33"/>
      <c r="M212" s="169" t="s">
        <v>1</v>
      </c>
      <c r="N212" s="170" t="s">
        <v>42</v>
      </c>
      <c r="O212" s="58"/>
      <c r="P212" s="171">
        <f>O212*H212</f>
        <v>0</v>
      </c>
      <c r="Q212" s="171">
        <v>0</v>
      </c>
      <c r="R212" s="171">
        <f>Q212*H212</f>
        <v>0</v>
      </c>
      <c r="S212" s="171">
        <v>1.4E-2</v>
      </c>
      <c r="T212" s="172">
        <f>S212*H212</f>
        <v>9.4794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3" t="s">
        <v>223</v>
      </c>
      <c r="AT212" s="173" t="s">
        <v>142</v>
      </c>
      <c r="AU212" s="173" t="s">
        <v>85</v>
      </c>
      <c r="AY212" s="17" t="s">
        <v>139</v>
      </c>
      <c r="BE212" s="174">
        <f>IF(N212="základní",J212,0)</f>
        <v>0</v>
      </c>
      <c r="BF212" s="174">
        <f>IF(N212="snížená",J212,0)</f>
        <v>0</v>
      </c>
      <c r="BG212" s="174">
        <f>IF(N212="zákl. přenesená",J212,0)</f>
        <v>0</v>
      </c>
      <c r="BH212" s="174">
        <f>IF(N212="sníž. přenesená",J212,0)</f>
        <v>0</v>
      </c>
      <c r="BI212" s="174">
        <f>IF(N212="nulová",J212,0)</f>
        <v>0</v>
      </c>
      <c r="BJ212" s="17" t="s">
        <v>8</v>
      </c>
      <c r="BK212" s="174">
        <f>ROUND(I212*H212,0)</f>
        <v>0</v>
      </c>
      <c r="BL212" s="17" t="s">
        <v>223</v>
      </c>
      <c r="BM212" s="173" t="s">
        <v>293</v>
      </c>
    </row>
    <row r="213" spans="1:65" s="13" customFormat="1" ht="11.25">
      <c r="B213" s="175"/>
      <c r="D213" s="176" t="s">
        <v>149</v>
      </c>
      <c r="E213" s="177" t="s">
        <v>1</v>
      </c>
      <c r="F213" s="178" t="s">
        <v>294</v>
      </c>
      <c r="H213" s="179">
        <v>62.26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149</v>
      </c>
      <c r="AU213" s="177" t="s">
        <v>85</v>
      </c>
      <c r="AV213" s="13" t="s">
        <v>85</v>
      </c>
      <c r="AW213" s="13" t="s">
        <v>33</v>
      </c>
      <c r="AX213" s="13" t="s">
        <v>77</v>
      </c>
      <c r="AY213" s="177" t="s">
        <v>139</v>
      </c>
    </row>
    <row r="214" spans="1:65" s="13" customFormat="1" ht="11.25">
      <c r="B214" s="175"/>
      <c r="D214" s="176" t="s">
        <v>149</v>
      </c>
      <c r="E214" s="177" t="s">
        <v>1</v>
      </c>
      <c r="F214" s="178" t="s">
        <v>295</v>
      </c>
      <c r="H214" s="179">
        <v>20.399999999999999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149</v>
      </c>
      <c r="AU214" s="177" t="s">
        <v>85</v>
      </c>
      <c r="AV214" s="13" t="s">
        <v>85</v>
      </c>
      <c r="AW214" s="13" t="s">
        <v>33</v>
      </c>
      <c r="AX214" s="13" t="s">
        <v>77</v>
      </c>
      <c r="AY214" s="177" t="s">
        <v>139</v>
      </c>
    </row>
    <row r="215" spans="1:65" s="13" customFormat="1" ht="11.25">
      <c r="B215" s="175"/>
      <c r="D215" s="176" t="s">
        <v>149</v>
      </c>
      <c r="E215" s="177" t="s">
        <v>1</v>
      </c>
      <c r="F215" s="178" t="s">
        <v>296</v>
      </c>
      <c r="H215" s="179">
        <v>11.04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149</v>
      </c>
      <c r="AU215" s="177" t="s">
        <v>85</v>
      </c>
      <c r="AV215" s="13" t="s">
        <v>85</v>
      </c>
      <c r="AW215" s="13" t="s">
        <v>33</v>
      </c>
      <c r="AX215" s="13" t="s">
        <v>77</v>
      </c>
      <c r="AY215" s="177" t="s">
        <v>139</v>
      </c>
    </row>
    <row r="216" spans="1:65" s="13" customFormat="1" ht="11.25">
      <c r="B216" s="175"/>
      <c r="D216" s="176" t="s">
        <v>149</v>
      </c>
      <c r="E216" s="177" t="s">
        <v>1</v>
      </c>
      <c r="F216" s="178" t="s">
        <v>297</v>
      </c>
      <c r="H216" s="179">
        <v>525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149</v>
      </c>
      <c r="AU216" s="177" t="s">
        <v>85</v>
      </c>
      <c r="AV216" s="13" t="s">
        <v>85</v>
      </c>
      <c r="AW216" s="13" t="s">
        <v>33</v>
      </c>
      <c r="AX216" s="13" t="s">
        <v>77</v>
      </c>
      <c r="AY216" s="177" t="s">
        <v>139</v>
      </c>
    </row>
    <row r="217" spans="1:65" s="13" customFormat="1" ht="11.25">
      <c r="B217" s="175"/>
      <c r="D217" s="176" t="s">
        <v>149</v>
      </c>
      <c r="E217" s="177" t="s">
        <v>1</v>
      </c>
      <c r="F217" s="178" t="s">
        <v>298</v>
      </c>
      <c r="H217" s="179">
        <v>28.2</v>
      </c>
      <c r="I217" s="180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149</v>
      </c>
      <c r="AU217" s="177" t="s">
        <v>85</v>
      </c>
      <c r="AV217" s="13" t="s">
        <v>85</v>
      </c>
      <c r="AW217" s="13" t="s">
        <v>33</v>
      </c>
      <c r="AX217" s="13" t="s">
        <v>77</v>
      </c>
      <c r="AY217" s="177" t="s">
        <v>139</v>
      </c>
    </row>
    <row r="218" spans="1:65" s="13" customFormat="1" ht="11.25">
      <c r="B218" s="175"/>
      <c r="D218" s="176" t="s">
        <v>149</v>
      </c>
      <c r="E218" s="177" t="s">
        <v>1</v>
      </c>
      <c r="F218" s="178" t="s">
        <v>299</v>
      </c>
      <c r="H218" s="179">
        <v>30.2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149</v>
      </c>
      <c r="AU218" s="177" t="s">
        <v>85</v>
      </c>
      <c r="AV218" s="13" t="s">
        <v>85</v>
      </c>
      <c r="AW218" s="13" t="s">
        <v>33</v>
      </c>
      <c r="AX218" s="13" t="s">
        <v>77</v>
      </c>
      <c r="AY218" s="177" t="s">
        <v>139</v>
      </c>
    </row>
    <row r="219" spans="1:65" s="14" customFormat="1" ht="11.25">
      <c r="B219" s="184"/>
      <c r="D219" s="176" t="s">
        <v>149</v>
      </c>
      <c r="E219" s="185" t="s">
        <v>1</v>
      </c>
      <c r="F219" s="186" t="s">
        <v>163</v>
      </c>
      <c r="H219" s="187">
        <v>677.1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5" t="s">
        <v>149</v>
      </c>
      <c r="AU219" s="185" t="s">
        <v>85</v>
      </c>
      <c r="AV219" s="14" t="s">
        <v>140</v>
      </c>
      <c r="AW219" s="14" t="s">
        <v>33</v>
      </c>
      <c r="AX219" s="14" t="s">
        <v>8</v>
      </c>
      <c r="AY219" s="185" t="s">
        <v>139</v>
      </c>
    </row>
    <row r="220" spans="1:65" s="2" customFormat="1" ht="24" customHeight="1">
      <c r="A220" s="32"/>
      <c r="B220" s="161"/>
      <c r="C220" s="162" t="s">
        <v>300</v>
      </c>
      <c r="D220" s="162" t="s">
        <v>142</v>
      </c>
      <c r="E220" s="163" t="s">
        <v>301</v>
      </c>
      <c r="F220" s="164" t="s">
        <v>302</v>
      </c>
      <c r="G220" s="165" t="s">
        <v>282</v>
      </c>
      <c r="H220" s="166">
        <v>64</v>
      </c>
      <c r="I220" s="167"/>
      <c r="J220" s="168">
        <f>ROUND(I220*H220,0)</f>
        <v>0</v>
      </c>
      <c r="K220" s="164" t="s">
        <v>146</v>
      </c>
      <c r="L220" s="33"/>
      <c r="M220" s="169" t="s">
        <v>1</v>
      </c>
      <c r="N220" s="170" t="s">
        <v>42</v>
      </c>
      <c r="O220" s="58"/>
      <c r="P220" s="171">
        <f>O220*H220</f>
        <v>0</v>
      </c>
      <c r="Q220" s="171">
        <v>0</v>
      </c>
      <c r="R220" s="171">
        <f>Q220*H220</f>
        <v>0</v>
      </c>
      <c r="S220" s="171">
        <v>3.2000000000000001E-2</v>
      </c>
      <c r="T220" s="172">
        <f>S220*H220</f>
        <v>2.048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3" t="s">
        <v>223</v>
      </c>
      <c r="AT220" s="173" t="s">
        <v>142</v>
      </c>
      <c r="AU220" s="173" t="s">
        <v>85</v>
      </c>
      <c r="AY220" s="17" t="s">
        <v>139</v>
      </c>
      <c r="BE220" s="174">
        <f>IF(N220="základní",J220,0)</f>
        <v>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17" t="s">
        <v>8</v>
      </c>
      <c r="BK220" s="174">
        <f>ROUND(I220*H220,0)</f>
        <v>0</v>
      </c>
      <c r="BL220" s="17" t="s">
        <v>223</v>
      </c>
      <c r="BM220" s="173" t="s">
        <v>303</v>
      </c>
    </row>
    <row r="221" spans="1:65" s="13" customFormat="1" ht="11.25">
      <c r="B221" s="175"/>
      <c r="D221" s="176" t="s">
        <v>149</v>
      </c>
      <c r="E221" s="177" t="s">
        <v>1</v>
      </c>
      <c r="F221" s="178" t="s">
        <v>304</v>
      </c>
      <c r="H221" s="179">
        <v>42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149</v>
      </c>
      <c r="AU221" s="177" t="s">
        <v>85</v>
      </c>
      <c r="AV221" s="13" t="s">
        <v>85</v>
      </c>
      <c r="AW221" s="13" t="s">
        <v>33</v>
      </c>
      <c r="AX221" s="13" t="s">
        <v>77</v>
      </c>
      <c r="AY221" s="177" t="s">
        <v>139</v>
      </c>
    </row>
    <row r="222" spans="1:65" s="13" customFormat="1" ht="11.25">
      <c r="B222" s="175"/>
      <c r="D222" s="176" t="s">
        <v>149</v>
      </c>
      <c r="E222" s="177" t="s">
        <v>1</v>
      </c>
      <c r="F222" s="178" t="s">
        <v>305</v>
      </c>
      <c r="H222" s="179">
        <v>9.5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149</v>
      </c>
      <c r="AU222" s="177" t="s">
        <v>85</v>
      </c>
      <c r="AV222" s="13" t="s">
        <v>85</v>
      </c>
      <c r="AW222" s="13" t="s">
        <v>33</v>
      </c>
      <c r="AX222" s="13" t="s">
        <v>77</v>
      </c>
      <c r="AY222" s="177" t="s">
        <v>139</v>
      </c>
    </row>
    <row r="223" spans="1:65" s="13" customFormat="1" ht="11.25">
      <c r="B223" s="175"/>
      <c r="D223" s="176" t="s">
        <v>149</v>
      </c>
      <c r="E223" s="177" t="s">
        <v>1</v>
      </c>
      <c r="F223" s="178" t="s">
        <v>306</v>
      </c>
      <c r="H223" s="179">
        <v>12.5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149</v>
      </c>
      <c r="AU223" s="177" t="s">
        <v>85</v>
      </c>
      <c r="AV223" s="13" t="s">
        <v>85</v>
      </c>
      <c r="AW223" s="13" t="s">
        <v>33</v>
      </c>
      <c r="AX223" s="13" t="s">
        <v>77</v>
      </c>
      <c r="AY223" s="177" t="s">
        <v>139</v>
      </c>
    </row>
    <row r="224" spans="1:65" s="14" customFormat="1" ht="11.25">
      <c r="B224" s="184"/>
      <c r="D224" s="176" t="s">
        <v>149</v>
      </c>
      <c r="E224" s="185" t="s">
        <v>1</v>
      </c>
      <c r="F224" s="186" t="s">
        <v>163</v>
      </c>
      <c r="H224" s="187">
        <v>64</v>
      </c>
      <c r="I224" s="188"/>
      <c r="L224" s="184"/>
      <c r="M224" s="189"/>
      <c r="N224" s="190"/>
      <c r="O224" s="190"/>
      <c r="P224" s="190"/>
      <c r="Q224" s="190"/>
      <c r="R224" s="190"/>
      <c r="S224" s="190"/>
      <c r="T224" s="191"/>
      <c r="AT224" s="185" t="s">
        <v>149</v>
      </c>
      <c r="AU224" s="185" t="s">
        <v>85</v>
      </c>
      <c r="AV224" s="14" t="s">
        <v>140</v>
      </c>
      <c r="AW224" s="14" t="s">
        <v>33</v>
      </c>
      <c r="AX224" s="14" t="s">
        <v>8</v>
      </c>
      <c r="AY224" s="185" t="s">
        <v>139</v>
      </c>
    </row>
    <row r="225" spans="1:65" s="2" customFormat="1" ht="24" customHeight="1">
      <c r="A225" s="32"/>
      <c r="B225" s="161"/>
      <c r="C225" s="162" t="s">
        <v>307</v>
      </c>
      <c r="D225" s="162" t="s">
        <v>142</v>
      </c>
      <c r="E225" s="163" t="s">
        <v>308</v>
      </c>
      <c r="F225" s="164" t="s">
        <v>309</v>
      </c>
      <c r="G225" s="165" t="s">
        <v>282</v>
      </c>
      <c r="H225" s="166">
        <v>136.88999999999999</v>
      </c>
      <c r="I225" s="167"/>
      <c r="J225" s="168">
        <f>ROUND(I225*H225,0)</f>
        <v>0</v>
      </c>
      <c r="K225" s="164" t="s">
        <v>146</v>
      </c>
      <c r="L225" s="33"/>
      <c r="M225" s="169" t="s">
        <v>1</v>
      </c>
      <c r="N225" s="170" t="s">
        <v>42</v>
      </c>
      <c r="O225" s="58"/>
      <c r="P225" s="171">
        <f>O225*H225</f>
        <v>0</v>
      </c>
      <c r="Q225" s="171">
        <v>0</v>
      </c>
      <c r="R225" s="171">
        <f>Q225*H225</f>
        <v>0</v>
      </c>
      <c r="S225" s="171">
        <v>5.0000000000000001E-3</v>
      </c>
      <c r="T225" s="172">
        <f>S225*H225</f>
        <v>0.68444999999999989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3" t="s">
        <v>223</v>
      </c>
      <c r="AT225" s="173" t="s">
        <v>142</v>
      </c>
      <c r="AU225" s="173" t="s">
        <v>85</v>
      </c>
      <c r="AY225" s="17" t="s">
        <v>139</v>
      </c>
      <c r="BE225" s="174">
        <f>IF(N225="základní",J225,0)</f>
        <v>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7" t="s">
        <v>8</v>
      </c>
      <c r="BK225" s="174">
        <f>ROUND(I225*H225,0)</f>
        <v>0</v>
      </c>
      <c r="BL225" s="17" t="s">
        <v>223</v>
      </c>
      <c r="BM225" s="173" t="s">
        <v>310</v>
      </c>
    </row>
    <row r="226" spans="1:65" s="13" customFormat="1" ht="11.25">
      <c r="B226" s="175"/>
      <c r="D226" s="176" t="s">
        <v>149</v>
      </c>
      <c r="E226" s="177" t="s">
        <v>1</v>
      </c>
      <c r="F226" s="178" t="s">
        <v>311</v>
      </c>
      <c r="H226" s="179">
        <v>62.1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149</v>
      </c>
      <c r="AU226" s="177" t="s">
        <v>85</v>
      </c>
      <c r="AV226" s="13" t="s">
        <v>85</v>
      </c>
      <c r="AW226" s="13" t="s">
        <v>33</v>
      </c>
      <c r="AX226" s="13" t="s">
        <v>77</v>
      </c>
      <c r="AY226" s="177" t="s">
        <v>139</v>
      </c>
    </row>
    <row r="227" spans="1:65" s="13" customFormat="1" ht="11.25">
      <c r="B227" s="175"/>
      <c r="D227" s="176" t="s">
        <v>149</v>
      </c>
      <c r="E227" s="177" t="s">
        <v>1</v>
      </c>
      <c r="F227" s="178" t="s">
        <v>312</v>
      </c>
      <c r="H227" s="179">
        <v>52.24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149</v>
      </c>
      <c r="AU227" s="177" t="s">
        <v>85</v>
      </c>
      <c r="AV227" s="13" t="s">
        <v>85</v>
      </c>
      <c r="AW227" s="13" t="s">
        <v>33</v>
      </c>
      <c r="AX227" s="13" t="s">
        <v>77</v>
      </c>
      <c r="AY227" s="177" t="s">
        <v>139</v>
      </c>
    </row>
    <row r="228" spans="1:65" s="13" customFormat="1" ht="11.25">
      <c r="B228" s="175"/>
      <c r="D228" s="176" t="s">
        <v>149</v>
      </c>
      <c r="E228" s="177" t="s">
        <v>1</v>
      </c>
      <c r="F228" s="178" t="s">
        <v>313</v>
      </c>
      <c r="H228" s="179">
        <v>22.55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149</v>
      </c>
      <c r="AU228" s="177" t="s">
        <v>85</v>
      </c>
      <c r="AV228" s="13" t="s">
        <v>85</v>
      </c>
      <c r="AW228" s="13" t="s">
        <v>33</v>
      </c>
      <c r="AX228" s="13" t="s">
        <v>77</v>
      </c>
      <c r="AY228" s="177" t="s">
        <v>139</v>
      </c>
    </row>
    <row r="229" spans="1:65" s="14" customFormat="1" ht="11.25">
      <c r="B229" s="184"/>
      <c r="D229" s="176" t="s">
        <v>149</v>
      </c>
      <c r="E229" s="185" t="s">
        <v>1</v>
      </c>
      <c r="F229" s="186" t="s">
        <v>314</v>
      </c>
      <c r="H229" s="187">
        <v>136.88999999999999</v>
      </c>
      <c r="I229" s="188"/>
      <c r="L229" s="184"/>
      <c r="M229" s="189"/>
      <c r="N229" s="190"/>
      <c r="O229" s="190"/>
      <c r="P229" s="190"/>
      <c r="Q229" s="190"/>
      <c r="R229" s="190"/>
      <c r="S229" s="190"/>
      <c r="T229" s="191"/>
      <c r="AT229" s="185" t="s">
        <v>149</v>
      </c>
      <c r="AU229" s="185" t="s">
        <v>85</v>
      </c>
      <c r="AV229" s="14" t="s">
        <v>140</v>
      </c>
      <c r="AW229" s="14" t="s">
        <v>33</v>
      </c>
      <c r="AX229" s="14" t="s">
        <v>8</v>
      </c>
      <c r="AY229" s="185" t="s">
        <v>139</v>
      </c>
    </row>
    <row r="230" spans="1:65" s="2" customFormat="1" ht="24" customHeight="1">
      <c r="A230" s="32"/>
      <c r="B230" s="161"/>
      <c r="C230" s="162" t="s">
        <v>315</v>
      </c>
      <c r="D230" s="162" t="s">
        <v>142</v>
      </c>
      <c r="E230" s="163" t="s">
        <v>316</v>
      </c>
      <c r="F230" s="164" t="s">
        <v>317</v>
      </c>
      <c r="G230" s="165" t="s">
        <v>282</v>
      </c>
      <c r="H230" s="166">
        <v>557.85</v>
      </c>
      <c r="I230" s="167"/>
      <c r="J230" s="168">
        <f>ROUND(I230*H230,0)</f>
        <v>0</v>
      </c>
      <c r="K230" s="164" t="s">
        <v>146</v>
      </c>
      <c r="L230" s="33"/>
      <c r="M230" s="169" t="s">
        <v>1</v>
      </c>
      <c r="N230" s="170" t="s">
        <v>42</v>
      </c>
      <c r="O230" s="58"/>
      <c r="P230" s="171">
        <f>O230*H230</f>
        <v>0</v>
      </c>
      <c r="Q230" s="171">
        <v>0</v>
      </c>
      <c r="R230" s="171">
        <f>Q230*H230</f>
        <v>0</v>
      </c>
      <c r="S230" s="171">
        <v>0</v>
      </c>
      <c r="T230" s="17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3" t="s">
        <v>223</v>
      </c>
      <c r="AT230" s="173" t="s">
        <v>142</v>
      </c>
      <c r="AU230" s="173" t="s">
        <v>85</v>
      </c>
      <c r="AY230" s="17" t="s">
        <v>139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17" t="s">
        <v>8</v>
      </c>
      <c r="BK230" s="174">
        <f>ROUND(I230*H230,0)</f>
        <v>0</v>
      </c>
      <c r="BL230" s="17" t="s">
        <v>223</v>
      </c>
      <c r="BM230" s="173" t="s">
        <v>318</v>
      </c>
    </row>
    <row r="231" spans="1:65" s="13" customFormat="1" ht="11.25">
      <c r="B231" s="175"/>
      <c r="D231" s="176" t="s">
        <v>149</v>
      </c>
      <c r="E231" s="177" t="s">
        <v>1</v>
      </c>
      <c r="F231" s="178" t="s">
        <v>284</v>
      </c>
      <c r="H231" s="179">
        <v>297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149</v>
      </c>
      <c r="AU231" s="177" t="s">
        <v>85</v>
      </c>
      <c r="AV231" s="13" t="s">
        <v>85</v>
      </c>
      <c r="AW231" s="13" t="s">
        <v>33</v>
      </c>
      <c r="AX231" s="13" t="s">
        <v>77</v>
      </c>
      <c r="AY231" s="177" t="s">
        <v>139</v>
      </c>
    </row>
    <row r="232" spans="1:65" s="13" customFormat="1" ht="11.25">
      <c r="B232" s="175"/>
      <c r="D232" s="176" t="s">
        <v>149</v>
      </c>
      <c r="E232" s="177" t="s">
        <v>1</v>
      </c>
      <c r="F232" s="178" t="s">
        <v>285</v>
      </c>
      <c r="H232" s="179">
        <v>14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149</v>
      </c>
      <c r="AU232" s="177" t="s">
        <v>85</v>
      </c>
      <c r="AV232" s="13" t="s">
        <v>85</v>
      </c>
      <c r="AW232" s="13" t="s">
        <v>33</v>
      </c>
      <c r="AX232" s="13" t="s">
        <v>77</v>
      </c>
      <c r="AY232" s="177" t="s">
        <v>139</v>
      </c>
    </row>
    <row r="233" spans="1:65" s="13" customFormat="1" ht="11.25">
      <c r="B233" s="175"/>
      <c r="D233" s="176" t="s">
        <v>149</v>
      </c>
      <c r="E233" s="177" t="s">
        <v>1</v>
      </c>
      <c r="F233" s="178" t="s">
        <v>319</v>
      </c>
      <c r="H233" s="179">
        <v>5.45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149</v>
      </c>
      <c r="AU233" s="177" t="s">
        <v>85</v>
      </c>
      <c r="AV233" s="13" t="s">
        <v>85</v>
      </c>
      <c r="AW233" s="13" t="s">
        <v>33</v>
      </c>
      <c r="AX233" s="13" t="s">
        <v>77</v>
      </c>
      <c r="AY233" s="177" t="s">
        <v>139</v>
      </c>
    </row>
    <row r="234" spans="1:65" s="13" customFormat="1" ht="11.25">
      <c r="B234" s="175"/>
      <c r="D234" s="176" t="s">
        <v>149</v>
      </c>
      <c r="E234" s="177" t="s">
        <v>1</v>
      </c>
      <c r="F234" s="178" t="s">
        <v>286</v>
      </c>
      <c r="H234" s="179">
        <v>43.2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149</v>
      </c>
      <c r="AU234" s="177" t="s">
        <v>85</v>
      </c>
      <c r="AV234" s="13" t="s">
        <v>85</v>
      </c>
      <c r="AW234" s="13" t="s">
        <v>33</v>
      </c>
      <c r="AX234" s="13" t="s">
        <v>77</v>
      </c>
      <c r="AY234" s="177" t="s">
        <v>139</v>
      </c>
    </row>
    <row r="235" spans="1:65" s="13" customFormat="1" ht="11.25">
      <c r="B235" s="175"/>
      <c r="D235" s="176" t="s">
        <v>149</v>
      </c>
      <c r="E235" s="177" t="s">
        <v>1</v>
      </c>
      <c r="F235" s="178" t="s">
        <v>287</v>
      </c>
      <c r="H235" s="179">
        <v>38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149</v>
      </c>
      <c r="AU235" s="177" t="s">
        <v>85</v>
      </c>
      <c r="AV235" s="13" t="s">
        <v>85</v>
      </c>
      <c r="AW235" s="13" t="s">
        <v>33</v>
      </c>
      <c r="AX235" s="13" t="s">
        <v>77</v>
      </c>
      <c r="AY235" s="177" t="s">
        <v>139</v>
      </c>
    </row>
    <row r="236" spans="1:65" s="13" customFormat="1" ht="11.25">
      <c r="B236" s="175"/>
      <c r="D236" s="176" t="s">
        <v>149</v>
      </c>
      <c r="E236" s="177" t="s">
        <v>1</v>
      </c>
      <c r="F236" s="178" t="s">
        <v>288</v>
      </c>
      <c r="H236" s="179">
        <v>100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149</v>
      </c>
      <c r="AU236" s="177" t="s">
        <v>85</v>
      </c>
      <c r="AV236" s="13" t="s">
        <v>85</v>
      </c>
      <c r="AW236" s="13" t="s">
        <v>33</v>
      </c>
      <c r="AX236" s="13" t="s">
        <v>77</v>
      </c>
      <c r="AY236" s="177" t="s">
        <v>139</v>
      </c>
    </row>
    <row r="237" spans="1:65" s="13" customFormat="1" ht="11.25">
      <c r="B237" s="175"/>
      <c r="D237" s="176" t="s">
        <v>149</v>
      </c>
      <c r="E237" s="177" t="s">
        <v>1</v>
      </c>
      <c r="F237" s="178" t="s">
        <v>289</v>
      </c>
      <c r="H237" s="179">
        <v>60.2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149</v>
      </c>
      <c r="AU237" s="177" t="s">
        <v>85</v>
      </c>
      <c r="AV237" s="13" t="s">
        <v>85</v>
      </c>
      <c r="AW237" s="13" t="s">
        <v>33</v>
      </c>
      <c r="AX237" s="13" t="s">
        <v>77</v>
      </c>
      <c r="AY237" s="177" t="s">
        <v>139</v>
      </c>
    </row>
    <row r="238" spans="1:65" s="14" customFormat="1" ht="11.25">
      <c r="B238" s="184"/>
      <c r="D238" s="176" t="s">
        <v>149</v>
      </c>
      <c r="E238" s="185" t="s">
        <v>1</v>
      </c>
      <c r="F238" s="186" t="s">
        <v>163</v>
      </c>
      <c r="H238" s="187">
        <v>557.85</v>
      </c>
      <c r="I238" s="188"/>
      <c r="L238" s="184"/>
      <c r="M238" s="189"/>
      <c r="N238" s="190"/>
      <c r="O238" s="190"/>
      <c r="P238" s="190"/>
      <c r="Q238" s="190"/>
      <c r="R238" s="190"/>
      <c r="S238" s="190"/>
      <c r="T238" s="191"/>
      <c r="AT238" s="185" t="s">
        <v>149</v>
      </c>
      <c r="AU238" s="185" t="s">
        <v>85</v>
      </c>
      <c r="AV238" s="14" t="s">
        <v>140</v>
      </c>
      <c r="AW238" s="14" t="s">
        <v>33</v>
      </c>
      <c r="AX238" s="14" t="s">
        <v>8</v>
      </c>
      <c r="AY238" s="185" t="s">
        <v>139</v>
      </c>
    </row>
    <row r="239" spans="1:65" s="2" customFormat="1" ht="24" customHeight="1">
      <c r="A239" s="32"/>
      <c r="B239" s="161"/>
      <c r="C239" s="162" t="s">
        <v>320</v>
      </c>
      <c r="D239" s="162" t="s">
        <v>142</v>
      </c>
      <c r="E239" s="163" t="s">
        <v>321</v>
      </c>
      <c r="F239" s="164" t="s">
        <v>322</v>
      </c>
      <c r="G239" s="165" t="s">
        <v>282</v>
      </c>
      <c r="H239" s="166">
        <v>687.3</v>
      </c>
      <c r="I239" s="167"/>
      <c r="J239" s="168">
        <f>ROUND(I239*H239,0)</f>
        <v>0</v>
      </c>
      <c r="K239" s="164" t="s">
        <v>146</v>
      </c>
      <c r="L239" s="33"/>
      <c r="M239" s="169" t="s">
        <v>1</v>
      </c>
      <c r="N239" s="170" t="s">
        <v>42</v>
      </c>
      <c r="O239" s="58"/>
      <c r="P239" s="171">
        <f>O239*H239</f>
        <v>0</v>
      </c>
      <c r="Q239" s="171">
        <v>0</v>
      </c>
      <c r="R239" s="171">
        <f>Q239*H239</f>
        <v>0</v>
      </c>
      <c r="S239" s="171">
        <v>0</v>
      </c>
      <c r="T239" s="172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3" t="s">
        <v>223</v>
      </c>
      <c r="AT239" s="173" t="s">
        <v>142</v>
      </c>
      <c r="AU239" s="173" t="s">
        <v>85</v>
      </c>
      <c r="AY239" s="17" t="s">
        <v>139</v>
      </c>
      <c r="BE239" s="174">
        <f>IF(N239="základní",J239,0)</f>
        <v>0</v>
      </c>
      <c r="BF239" s="174">
        <f>IF(N239="snížená",J239,0)</f>
        <v>0</v>
      </c>
      <c r="BG239" s="174">
        <f>IF(N239="zákl. přenesená",J239,0)</f>
        <v>0</v>
      </c>
      <c r="BH239" s="174">
        <f>IF(N239="sníž. přenesená",J239,0)</f>
        <v>0</v>
      </c>
      <c r="BI239" s="174">
        <f>IF(N239="nulová",J239,0)</f>
        <v>0</v>
      </c>
      <c r="BJ239" s="17" t="s">
        <v>8</v>
      </c>
      <c r="BK239" s="174">
        <f>ROUND(I239*H239,0)</f>
        <v>0</v>
      </c>
      <c r="BL239" s="17" t="s">
        <v>223</v>
      </c>
      <c r="BM239" s="173" t="s">
        <v>323</v>
      </c>
    </row>
    <row r="240" spans="1:65" s="13" customFormat="1" ht="11.25">
      <c r="B240" s="175"/>
      <c r="D240" s="176" t="s">
        <v>149</v>
      </c>
      <c r="E240" s="177" t="s">
        <v>1</v>
      </c>
      <c r="F240" s="178" t="s">
        <v>294</v>
      </c>
      <c r="H240" s="179">
        <v>62.26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149</v>
      </c>
      <c r="AU240" s="177" t="s">
        <v>85</v>
      </c>
      <c r="AV240" s="13" t="s">
        <v>85</v>
      </c>
      <c r="AW240" s="13" t="s">
        <v>33</v>
      </c>
      <c r="AX240" s="13" t="s">
        <v>77</v>
      </c>
      <c r="AY240" s="177" t="s">
        <v>139</v>
      </c>
    </row>
    <row r="241" spans="1:65" s="13" customFormat="1" ht="11.25">
      <c r="B241" s="175"/>
      <c r="D241" s="176" t="s">
        <v>149</v>
      </c>
      <c r="E241" s="177" t="s">
        <v>1</v>
      </c>
      <c r="F241" s="178" t="s">
        <v>295</v>
      </c>
      <c r="H241" s="179">
        <v>20.399999999999999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149</v>
      </c>
      <c r="AU241" s="177" t="s">
        <v>85</v>
      </c>
      <c r="AV241" s="13" t="s">
        <v>85</v>
      </c>
      <c r="AW241" s="13" t="s">
        <v>33</v>
      </c>
      <c r="AX241" s="13" t="s">
        <v>77</v>
      </c>
      <c r="AY241" s="177" t="s">
        <v>139</v>
      </c>
    </row>
    <row r="242" spans="1:65" s="13" customFormat="1" ht="11.25">
      <c r="B242" s="175"/>
      <c r="D242" s="176" t="s">
        <v>149</v>
      </c>
      <c r="E242" s="177" t="s">
        <v>1</v>
      </c>
      <c r="F242" s="178" t="s">
        <v>296</v>
      </c>
      <c r="H242" s="179">
        <v>11.04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149</v>
      </c>
      <c r="AU242" s="177" t="s">
        <v>85</v>
      </c>
      <c r="AV242" s="13" t="s">
        <v>85</v>
      </c>
      <c r="AW242" s="13" t="s">
        <v>33</v>
      </c>
      <c r="AX242" s="13" t="s">
        <v>77</v>
      </c>
      <c r="AY242" s="177" t="s">
        <v>139</v>
      </c>
    </row>
    <row r="243" spans="1:65" s="13" customFormat="1" ht="11.25">
      <c r="B243" s="175"/>
      <c r="D243" s="176" t="s">
        <v>149</v>
      </c>
      <c r="E243" s="177" t="s">
        <v>1</v>
      </c>
      <c r="F243" s="178" t="s">
        <v>297</v>
      </c>
      <c r="H243" s="179">
        <v>525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149</v>
      </c>
      <c r="AU243" s="177" t="s">
        <v>85</v>
      </c>
      <c r="AV243" s="13" t="s">
        <v>85</v>
      </c>
      <c r="AW243" s="13" t="s">
        <v>33</v>
      </c>
      <c r="AX243" s="13" t="s">
        <v>77</v>
      </c>
      <c r="AY243" s="177" t="s">
        <v>139</v>
      </c>
    </row>
    <row r="244" spans="1:65" s="13" customFormat="1" ht="11.25">
      <c r="B244" s="175"/>
      <c r="D244" s="176" t="s">
        <v>149</v>
      </c>
      <c r="E244" s="177" t="s">
        <v>1</v>
      </c>
      <c r="F244" s="178" t="s">
        <v>298</v>
      </c>
      <c r="H244" s="179">
        <v>28.2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149</v>
      </c>
      <c r="AU244" s="177" t="s">
        <v>85</v>
      </c>
      <c r="AV244" s="13" t="s">
        <v>85</v>
      </c>
      <c r="AW244" s="13" t="s">
        <v>33</v>
      </c>
      <c r="AX244" s="13" t="s">
        <v>77</v>
      </c>
      <c r="AY244" s="177" t="s">
        <v>139</v>
      </c>
    </row>
    <row r="245" spans="1:65" s="13" customFormat="1" ht="11.25">
      <c r="B245" s="175"/>
      <c r="D245" s="176" t="s">
        <v>149</v>
      </c>
      <c r="E245" s="177" t="s">
        <v>1</v>
      </c>
      <c r="F245" s="178" t="s">
        <v>299</v>
      </c>
      <c r="H245" s="179">
        <v>30.2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149</v>
      </c>
      <c r="AU245" s="177" t="s">
        <v>85</v>
      </c>
      <c r="AV245" s="13" t="s">
        <v>85</v>
      </c>
      <c r="AW245" s="13" t="s">
        <v>33</v>
      </c>
      <c r="AX245" s="13" t="s">
        <v>77</v>
      </c>
      <c r="AY245" s="177" t="s">
        <v>139</v>
      </c>
    </row>
    <row r="246" spans="1:65" s="13" customFormat="1" ht="11.25">
      <c r="B246" s="175"/>
      <c r="D246" s="176" t="s">
        <v>149</v>
      </c>
      <c r="E246" s="177" t="s">
        <v>1</v>
      </c>
      <c r="F246" s="178" t="s">
        <v>324</v>
      </c>
      <c r="H246" s="179">
        <v>10.199999999999999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149</v>
      </c>
      <c r="AU246" s="177" t="s">
        <v>85</v>
      </c>
      <c r="AV246" s="13" t="s">
        <v>85</v>
      </c>
      <c r="AW246" s="13" t="s">
        <v>33</v>
      </c>
      <c r="AX246" s="13" t="s">
        <v>77</v>
      </c>
      <c r="AY246" s="177" t="s">
        <v>139</v>
      </c>
    </row>
    <row r="247" spans="1:65" s="14" customFormat="1" ht="11.25">
      <c r="B247" s="184"/>
      <c r="D247" s="176" t="s">
        <v>149</v>
      </c>
      <c r="E247" s="185" t="s">
        <v>1</v>
      </c>
      <c r="F247" s="186" t="s">
        <v>163</v>
      </c>
      <c r="H247" s="187">
        <v>687.3</v>
      </c>
      <c r="I247" s="188"/>
      <c r="L247" s="184"/>
      <c r="M247" s="189"/>
      <c r="N247" s="190"/>
      <c r="O247" s="190"/>
      <c r="P247" s="190"/>
      <c r="Q247" s="190"/>
      <c r="R247" s="190"/>
      <c r="S247" s="190"/>
      <c r="T247" s="191"/>
      <c r="AT247" s="185" t="s">
        <v>149</v>
      </c>
      <c r="AU247" s="185" t="s">
        <v>85</v>
      </c>
      <c r="AV247" s="14" t="s">
        <v>140</v>
      </c>
      <c r="AW247" s="14" t="s">
        <v>33</v>
      </c>
      <c r="AX247" s="14" t="s">
        <v>8</v>
      </c>
      <c r="AY247" s="185" t="s">
        <v>139</v>
      </c>
    </row>
    <row r="248" spans="1:65" s="2" customFormat="1" ht="24" customHeight="1">
      <c r="A248" s="32"/>
      <c r="B248" s="161"/>
      <c r="C248" s="162" t="s">
        <v>325</v>
      </c>
      <c r="D248" s="162" t="s">
        <v>142</v>
      </c>
      <c r="E248" s="163" t="s">
        <v>326</v>
      </c>
      <c r="F248" s="164" t="s">
        <v>327</v>
      </c>
      <c r="G248" s="165" t="s">
        <v>282</v>
      </c>
      <c r="H248" s="166">
        <v>64</v>
      </c>
      <c r="I248" s="167"/>
      <c r="J248" s="168">
        <f>ROUND(I248*H248,0)</f>
        <v>0</v>
      </c>
      <c r="K248" s="164" t="s">
        <v>146</v>
      </c>
      <c r="L248" s="33"/>
      <c r="M248" s="169" t="s">
        <v>1</v>
      </c>
      <c r="N248" s="170" t="s">
        <v>42</v>
      </c>
      <c r="O248" s="58"/>
      <c r="P248" s="171">
        <f>O248*H248</f>
        <v>0</v>
      </c>
      <c r="Q248" s="171">
        <v>0</v>
      </c>
      <c r="R248" s="171">
        <f>Q248*H248</f>
        <v>0</v>
      </c>
      <c r="S248" s="171">
        <v>0</v>
      </c>
      <c r="T248" s="172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3" t="s">
        <v>223</v>
      </c>
      <c r="AT248" s="173" t="s">
        <v>142</v>
      </c>
      <c r="AU248" s="173" t="s">
        <v>85</v>
      </c>
      <c r="AY248" s="17" t="s">
        <v>139</v>
      </c>
      <c r="BE248" s="174">
        <f>IF(N248="základní",J248,0)</f>
        <v>0</v>
      </c>
      <c r="BF248" s="174">
        <f>IF(N248="snížená",J248,0)</f>
        <v>0</v>
      </c>
      <c r="BG248" s="174">
        <f>IF(N248="zákl. přenesená",J248,0)</f>
        <v>0</v>
      </c>
      <c r="BH248" s="174">
        <f>IF(N248="sníž. přenesená",J248,0)</f>
        <v>0</v>
      </c>
      <c r="BI248" s="174">
        <f>IF(N248="nulová",J248,0)</f>
        <v>0</v>
      </c>
      <c r="BJ248" s="17" t="s">
        <v>8</v>
      </c>
      <c r="BK248" s="174">
        <f>ROUND(I248*H248,0)</f>
        <v>0</v>
      </c>
      <c r="BL248" s="17" t="s">
        <v>223</v>
      </c>
      <c r="BM248" s="173" t="s">
        <v>328</v>
      </c>
    </row>
    <row r="249" spans="1:65" s="13" customFormat="1" ht="11.25">
      <c r="B249" s="175"/>
      <c r="D249" s="176" t="s">
        <v>149</v>
      </c>
      <c r="E249" s="177" t="s">
        <v>1</v>
      </c>
      <c r="F249" s="178" t="s">
        <v>304</v>
      </c>
      <c r="H249" s="179">
        <v>42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149</v>
      </c>
      <c r="AU249" s="177" t="s">
        <v>85</v>
      </c>
      <c r="AV249" s="13" t="s">
        <v>85</v>
      </c>
      <c r="AW249" s="13" t="s">
        <v>33</v>
      </c>
      <c r="AX249" s="13" t="s">
        <v>77</v>
      </c>
      <c r="AY249" s="177" t="s">
        <v>139</v>
      </c>
    </row>
    <row r="250" spans="1:65" s="13" customFormat="1" ht="11.25">
      <c r="B250" s="175"/>
      <c r="D250" s="176" t="s">
        <v>149</v>
      </c>
      <c r="E250" s="177" t="s">
        <v>1</v>
      </c>
      <c r="F250" s="178" t="s">
        <v>305</v>
      </c>
      <c r="H250" s="179">
        <v>9.5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149</v>
      </c>
      <c r="AU250" s="177" t="s">
        <v>85</v>
      </c>
      <c r="AV250" s="13" t="s">
        <v>85</v>
      </c>
      <c r="AW250" s="13" t="s">
        <v>33</v>
      </c>
      <c r="AX250" s="13" t="s">
        <v>77</v>
      </c>
      <c r="AY250" s="177" t="s">
        <v>139</v>
      </c>
    </row>
    <row r="251" spans="1:65" s="13" customFormat="1" ht="11.25">
      <c r="B251" s="175"/>
      <c r="D251" s="176" t="s">
        <v>149</v>
      </c>
      <c r="E251" s="177" t="s">
        <v>1</v>
      </c>
      <c r="F251" s="178" t="s">
        <v>306</v>
      </c>
      <c r="H251" s="179">
        <v>12.5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149</v>
      </c>
      <c r="AU251" s="177" t="s">
        <v>85</v>
      </c>
      <c r="AV251" s="13" t="s">
        <v>85</v>
      </c>
      <c r="AW251" s="13" t="s">
        <v>33</v>
      </c>
      <c r="AX251" s="13" t="s">
        <v>77</v>
      </c>
      <c r="AY251" s="177" t="s">
        <v>139</v>
      </c>
    </row>
    <row r="252" spans="1:65" s="14" customFormat="1" ht="11.25">
      <c r="B252" s="184"/>
      <c r="D252" s="176" t="s">
        <v>149</v>
      </c>
      <c r="E252" s="185" t="s">
        <v>1</v>
      </c>
      <c r="F252" s="186" t="s">
        <v>163</v>
      </c>
      <c r="H252" s="187">
        <v>64</v>
      </c>
      <c r="I252" s="188"/>
      <c r="L252" s="184"/>
      <c r="M252" s="189"/>
      <c r="N252" s="190"/>
      <c r="O252" s="190"/>
      <c r="P252" s="190"/>
      <c r="Q252" s="190"/>
      <c r="R252" s="190"/>
      <c r="S252" s="190"/>
      <c r="T252" s="191"/>
      <c r="AT252" s="185" t="s">
        <v>149</v>
      </c>
      <c r="AU252" s="185" t="s">
        <v>85</v>
      </c>
      <c r="AV252" s="14" t="s">
        <v>140</v>
      </c>
      <c r="AW252" s="14" t="s">
        <v>33</v>
      </c>
      <c r="AX252" s="14" t="s">
        <v>8</v>
      </c>
      <c r="AY252" s="185" t="s">
        <v>139</v>
      </c>
    </row>
    <row r="253" spans="1:65" s="2" customFormat="1" ht="24" customHeight="1">
      <c r="A253" s="32"/>
      <c r="B253" s="161"/>
      <c r="C253" s="162" t="s">
        <v>329</v>
      </c>
      <c r="D253" s="162" t="s">
        <v>142</v>
      </c>
      <c r="E253" s="163" t="s">
        <v>330</v>
      </c>
      <c r="F253" s="164" t="s">
        <v>331</v>
      </c>
      <c r="G253" s="165" t="s">
        <v>282</v>
      </c>
      <c r="H253" s="166">
        <v>136.88999999999999</v>
      </c>
      <c r="I253" s="167"/>
      <c r="J253" s="168">
        <f>ROUND(I253*H253,0)</f>
        <v>0</v>
      </c>
      <c r="K253" s="164" t="s">
        <v>1</v>
      </c>
      <c r="L253" s="33"/>
      <c r="M253" s="169" t="s">
        <v>1</v>
      </c>
      <c r="N253" s="170" t="s">
        <v>42</v>
      </c>
      <c r="O253" s="58"/>
      <c r="P253" s="171">
        <f>O253*H253</f>
        <v>0</v>
      </c>
      <c r="Q253" s="171">
        <v>3.6401999999999997E-2</v>
      </c>
      <c r="R253" s="171">
        <f>Q253*H253</f>
        <v>4.9830697799999992</v>
      </c>
      <c r="S253" s="171">
        <v>0</v>
      </c>
      <c r="T253" s="172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3" t="s">
        <v>223</v>
      </c>
      <c r="AT253" s="173" t="s">
        <v>142</v>
      </c>
      <c r="AU253" s="173" t="s">
        <v>85</v>
      </c>
      <c r="AY253" s="17" t="s">
        <v>139</v>
      </c>
      <c r="BE253" s="174">
        <f>IF(N253="základní",J253,0)</f>
        <v>0</v>
      </c>
      <c r="BF253" s="174">
        <f>IF(N253="snížená",J253,0)</f>
        <v>0</v>
      </c>
      <c r="BG253" s="174">
        <f>IF(N253="zákl. přenesená",J253,0)</f>
        <v>0</v>
      </c>
      <c r="BH253" s="174">
        <f>IF(N253="sníž. přenesená",J253,0)</f>
        <v>0</v>
      </c>
      <c r="BI253" s="174">
        <f>IF(N253="nulová",J253,0)</f>
        <v>0</v>
      </c>
      <c r="BJ253" s="17" t="s">
        <v>8</v>
      </c>
      <c r="BK253" s="174">
        <f>ROUND(I253*H253,0)</f>
        <v>0</v>
      </c>
      <c r="BL253" s="17" t="s">
        <v>223</v>
      </c>
      <c r="BM253" s="173" t="s">
        <v>332</v>
      </c>
    </row>
    <row r="254" spans="1:65" s="13" customFormat="1" ht="11.25">
      <c r="B254" s="175"/>
      <c r="D254" s="176" t="s">
        <v>149</v>
      </c>
      <c r="E254" s="177" t="s">
        <v>1</v>
      </c>
      <c r="F254" s="178" t="s">
        <v>311</v>
      </c>
      <c r="H254" s="179">
        <v>62.1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149</v>
      </c>
      <c r="AU254" s="177" t="s">
        <v>85</v>
      </c>
      <c r="AV254" s="13" t="s">
        <v>85</v>
      </c>
      <c r="AW254" s="13" t="s">
        <v>33</v>
      </c>
      <c r="AX254" s="13" t="s">
        <v>77</v>
      </c>
      <c r="AY254" s="177" t="s">
        <v>139</v>
      </c>
    </row>
    <row r="255" spans="1:65" s="13" customFormat="1" ht="11.25">
      <c r="B255" s="175"/>
      <c r="D255" s="176" t="s">
        <v>149</v>
      </c>
      <c r="E255" s="177" t="s">
        <v>1</v>
      </c>
      <c r="F255" s="178" t="s">
        <v>312</v>
      </c>
      <c r="H255" s="179">
        <v>52.24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149</v>
      </c>
      <c r="AU255" s="177" t="s">
        <v>85</v>
      </c>
      <c r="AV255" s="13" t="s">
        <v>85</v>
      </c>
      <c r="AW255" s="13" t="s">
        <v>33</v>
      </c>
      <c r="AX255" s="13" t="s">
        <v>77</v>
      </c>
      <c r="AY255" s="177" t="s">
        <v>139</v>
      </c>
    </row>
    <row r="256" spans="1:65" s="13" customFormat="1" ht="11.25">
      <c r="B256" s="175"/>
      <c r="D256" s="176" t="s">
        <v>149</v>
      </c>
      <c r="E256" s="177" t="s">
        <v>1</v>
      </c>
      <c r="F256" s="178" t="s">
        <v>313</v>
      </c>
      <c r="H256" s="179">
        <v>22.55</v>
      </c>
      <c r="I256" s="180"/>
      <c r="L256" s="175"/>
      <c r="M256" s="181"/>
      <c r="N256" s="182"/>
      <c r="O256" s="182"/>
      <c r="P256" s="182"/>
      <c r="Q256" s="182"/>
      <c r="R256" s="182"/>
      <c r="S256" s="182"/>
      <c r="T256" s="183"/>
      <c r="AT256" s="177" t="s">
        <v>149</v>
      </c>
      <c r="AU256" s="177" t="s">
        <v>85</v>
      </c>
      <c r="AV256" s="13" t="s">
        <v>85</v>
      </c>
      <c r="AW256" s="13" t="s">
        <v>33</v>
      </c>
      <c r="AX256" s="13" t="s">
        <v>77</v>
      </c>
      <c r="AY256" s="177" t="s">
        <v>139</v>
      </c>
    </row>
    <row r="257" spans="1:65" s="14" customFormat="1" ht="11.25">
      <c r="B257" s="184"/>
      <c r="D257" s="176" t="s">
        <v>149</v>
      </c>
      <c r="E257" s="185" t="s">
        <v>1</v>
      </c>
      <c r="F257" s="186" t="s">
        <v>314</v>
      </c>
      <c r="H257" s="187">
        <v>136.88999999999999</v>
      </c>
      <c r="I257" s="188"/>
      <c r="L257" s="184"/>
      <c r="M257" s="189"/>
      <c r="N257" s="190"/>
      <c r="O257" s="190"/>
      <c r="P257" s="190"/>
      <c r="Q257" s="190"/>
      <c r="R257" s="190"/>
      <c r="S257" s="190"/>
      <c r="T257" s="191"/>
      <c r="AT257" s="185" t="s">
        <v>149</v>
      </c>
      <c r="AU257" s="185" t="s">
        <v>85</v>
      </c>
      <c r="AV257" s="14" t="s">
        <v>140</v>
      </c>
      <c r="AW257" s="14" t="s">
        <v>33</v>
      </c>
      <c r="AX257" s="14" t="s">
        <v>8</v>
      </c>
      <c r="AY257" s="185" t="s">
        <v>139</v>
      </c>
    </row>
    <row r="258" spans="1:65" s="2" customFormat="1" ht="24" customHeight="1">
      <c r="A258" s="32"/>
      <c r="B258" s="161"/>
      <c r="C258" s="162" t="s">
        <v>333</v>
      </c>
      <c r="D258" s="162" t="s">
        <v>142</v>
      </c>
      <c r="E258" s="163" t="s">
        <v>334</v>
      </c>
      <c r="F258" s="164" t="s">
        <v>335</v>
      </c>
      <c r="G258" s="165" t="s">
        <v>154</v>
      </c>
      <c r="H258" s="166">
        <v>475.21199999999999</v>
      </c>
      <c r="I258" s="167"/>
      <c r="J258" s="168">
        <f>ROUND(I258*H258,0)</f>
        <v>0</v>
      </c>
      <c r="K258" s="164" t="s">
        <v>146</v>
      </c>
      <c r="L258" s="33"/>
      <c r="M258" s="169" t="s">
        <v>1</v>
      </c>
      <c r="N258" s="170" t="s">
        <v>42</v>
      </c>
      <c r="O258" s="58"/>
      <c r="P258" s="171">
        <f>O258*H258</f>
        <v>0</v>
      </c>
      <c r="Q258" s="171">
        <v>1.6101500000000001E-2</v>
      </c>
      <c r="R258" s="171">
        <f>Q258*H258</f>
        <v>7.651626018</v>
      </c>
      <c r="S258" s="171">
        <v>0</v>
      </c>
      <c r="T258" s="172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3" t="s">
        <v>223</v>
      </c>
      <c r="AT258" s="173" t="s">
        <v>142</v>
      </c>
      <c r="AU258" s="173" t="s">
        <v>85</v>
      </c>
      <c r="AY258" s="17" t="s">
        <v>139</v>
      </c>
      <c r="BE258" s="174">
        <f>IF(N258="základní",J258,0)</f>
        <v>0</v>
      </c>
      <c r="BF258" s="174">
        <f>IF(N258="snížená",J258,0)</f>
        <v>0</v>
      </c>
      <c r="BG258" s="174">
        <f>IF(N258="zákl. přenesená",J258,0)</f>
        <v>0</v>
      </c>
      <c r="BH258" s="174">
        <f>IF(N258="sníž. přenesená",J258,0)</f>
        <v>0</v>
      </c>
      <c r="BI258" s="174">
        <f>IF(N258="nulová",J258,0)</f>
        <v>0</v>
      </c>
      <c r="BJ258" s="17" t="s">
        <v>8</v>
      </c>
      <c r="BK258" s="174">
        <f>ROUND(I258*H258,0)</f>
        <v>0</v>
      </c>
      <c r="BL258" s="17" t="s">
        <v>223</v>
      </c>
      <c r="BM258" s="173" t="s">
        <v>336</v>
      </c>
    </row>
    <row r="259" spans="1:65" s="13" customFormat="1" ht="22.5">
      <c r="B259" s="175"/>
      <c r="D259" s="176" t="s">
        <v>149</v>
      </c>
      <c r="E259" s="177" t="s">
        <v>1</v>
      </c>
      <c r="F259" s="178" t="s">
        <v>337</v>
      </c>
      <c r="H259" s="179">
        <v>242.86699999999999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77" t="s">
        <v>149</v>
      </c>
      <c r="AU259" s="177" t="s">
        <v>85</v>
      </c>
      <c r="AV259" s="13" t="s">
        <v>85</v>
      </c>
      <c r="AW259" s="13" t="s">
        <v>33</v>
      </c>
      <c r="AX259" s="13" t="s">
        <v>77</v>
      </c>
      <c r="AY259" s="177" t="s">
        <v>139</v>
      </c>
    </row>
    <row r="260" spans="1:65" s="13" customFormat="1" ht="22.5">
      <c r="B260" s="175"/>
      <c r="D260" s="176" t="s">
        <v>149</v>
      </c>
      <c r="E260" s="177" t="s">
        <v>1</v>
      </c>
      <c r="F260" s="178" t="s">
        <v>338</v>
      </c>
      <c r="H260" s="179">
        <v>232.345</v>
      </c>
      <c r="I260" s="180"/>
      <c r="L260" s="175"/>
      <c r="M260" s="181"/>
      <c r="N260" s="182"/>
      <c r="O260" s="182"/>
      <c r="P260" s="182"/>
      <c r="Q260" s="182"/>
      <c r="R260" s="182"/>
      <c r="S260" s="182"/>
      <c r="T260" s="183"/>
      <c r="AT260" s="177" t="s">
        <v>149</v>
      </c>
      <c r="AU260" s="177" t="s">
        <v>85</v>
      </c>
      <c r="AV260" s="13" t="s">
        <v>85</v>
      </c>
      <c r="AW260" s="13" t="s">
        <v>33</v>
      </c>
      <c r="AX260" s="13" t="s">
        <v>77</v>
      </c>
      <c r="AY260" s="177" t="s">
        <v>139</v>
      </c>
    </row>
    <row r="261" spans="1:65" s="14" customFormat="1" ht="11.25">
      <c r="B261" s="184"/>
      <c r="D261" s="176" t="s">
        <v>149</v>
      </c>
      <c r="E261" s="185" t="s">
        <v>1</v>
      </c>
      <c r="F261" s="186" t="s">
        <v>163</v>
      </c>
      <c r="H261" s="187">
        <v>475.21199999999999</v>
      </c>
      <c r="I261" s="188"/>
      <c r="L261" s="184"/>
      <c r="M261" s="189"/>
      <c r="N261" s="190"/>
      <c r="O261" s="190"/>
      <c r="P261" s="190"/>
      <c r="Q261" s="190"/>
      <c r="R261" s="190"/>
      <c r="S261" s="190"/>
      <c r="T261" s="191"/>
      <c r="AT261" s="185" t="s">
        <v>149</v>
      </c>
      <c r="AU261" s="185" t="s">
        <v>85</v>
      </c>
      <c r="AV261" s="14" t="s">
        <v>140</v>
      </c>
      <c r="AW261" s="14" t="s">
        <v>33</v>
      </c>
      <c r="AX261" s="14" t="s">
        <v>77</v>
      </c>
      <c r="AY261" s="185" t="s">
        <v>139</v>
      </c>
    </row>
    <row r="262" spans="1:65" s="15" customFormat="1" ht="11.25">
      <c r="B262" s="192"/>
      <c r="D262" s="176" t="s">
        <v>149</v>
      </c>
      <c r="E262" s="193" t="s">
        <v>101</v>
      </c>
      <c r="F262" s="194" t="s">
        <v>266</v>
      </c>
      <c r="H262" s="195">
        <v>475.21199999999999</v>
      </c>
      <c r="I262" s="196"/>
      <c r="L262" s="192"/>
      <c r="M262" s="197"/>
      <c r="N262" s="198"/>
      <c r="O262" s="198"/>
      <c r="P262" s="198"/>
      <c r="Q262" s="198"/>
      <c r="R262" s="198"/>
      <c r="S262" s="198"/>
      <c r="T262" s="199"/>
      <c r="AT262" s="193" t="s">
        <v>149</v>
      </c>
      <c r="AU262" s="193" t="s">
        <v>85</v>
      </c>
      <c r="AV262" s="15" t="s">
        <v>147</v>
      </c>
      <c r="AW262" s="15" t="s">
        <v>33</v>
      </c>
      <c r="AX262" s="15" t="s">
        <v>8</v>
      </c>
      <c r="AY262" s="193" t="s">
        <v>139</v>
      </c>
    </row>
    <row r="263" spans="1:65" s="2" customFormat="1" ht="24" customHeight="1">
      <c r="A263" s="32"/>
      <c r="B263" s="161"/>
      <c r="C263" s="162" t="s">
        <v>339</v>
      </c>
      <c r="D263" s="162" t="s">
        <v>142</v>
      </c>
      <c r="E263" s="163" t="s">
        <v>340</v>
      </c>
      <c r="F263" s="164" t="s">
        <v>341</v>
      </c>
      <c r="G263" s="165" t="s">
        <v>154</v>
      </c>
      <c r="H263" s="166">
        <v>25.254000000000001</v>
      </c>
      <c r="I263" s="167"/>
      <c r="J263" s="168">
        <f>ROUND(I263*H263,0)</f>
        <v>0</v>
      </c>
      <c r="K263" s="164" t="s">
        <v>146</v>
      </c>
      <c r="L263" s="33"/>
      <c r="M263" s="169" t="s">
        <v>1</v>
      </c>
      <c r="N263" s="170" t="s">
        <v>42</v>
      </c>
      <c r="O263" s="58"/>
      <c r="P263" s="171">
        <f>O263*H263</f>
        <v>0</v>
      </c>
      <c r="Q263" s="171">
        <v>3.7851200000000002E-2</v>
      </c>
      <c r="R263" s="171">
        <f>Q263*H263</f>
        <v>0.95589420480000009</v>
      </c>
      <c r="S263" s="171">
        <v>0</v>
      </c>
      <c r="T263" s="172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3" t="s">
        <v>223</v>
      </c>
      <c r="AT263" s="173" t="s">
        <v>142</v>
      </c>
      <c r="AU263" s="173" t="s">
        <v>85</v>
      </c>
      <c r="AY263" s="17" t="s">
        <v>139</v>
      </c>
      <c r="BE263" s="174">
        <f>IF(N263="základní",J263,0)</f>
        <v>0</v>
      </c>
      <c r="BF263" s="174">
        <f>IF(N263="snížená",J263,0)</f>
        <v>0</v>
      </c>
      <c r="BG263" s="174">
        <f>IF(N263="zákl. přenesená",J263,0)</f>
        <v>0</v>
      </c>
      <c r="BH263" s="174">
        <f>IF(N263="sníž. přenesená",J263,0)</f>
        <v>0</v>
      </c>
      <c r="BI263" s="174">
        <f>IF(N263="nulová",J263,0)</f>
        <v>0</v>
      </c>
      <c r="BJ263" s="17" t="s">
        <v>8</v>
      </c>
      <c r="BK263" s="174">
        <f>ROUND(I263*H263,0)</f>
        <v>0</v>
      </c>
      <c r="BL263" s="17" t="s">
        <v>223</v>
      </c>
      <c r="BM263" s="173" t="s">
        <v>342</v>
      </c>
    </row>
    <row r="264" spans="1:65" s="13" customFormat="1" ht="11.25">
      <c r="B264" s="175"/>
      <c r="D264" s="176" t="s">
        <v>149</v>
      </c>
      <c r="E264" s="177" t="s">
        <v>1</v>
      </c>
      <c r="F264" s="178" t="s">
        <v>343</v>
      </c>
      <c r="H264" s="179">
        <v>25.254000000000001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149</v>
      </c>
      <c r="AU264" s="177" t="s">
        <v>85</v>
      </c>
      <c r="AV264" s="13" t="s">
        <v>85</v>
      </c>
      <c r="AW264" s="13" t="s">
        <v>33</v>
      </c>
      <c r="AX264" s="13" t="s">
        <v>77</v>
      </c>
      <c r="AY264" s="177" t="s">
        <v>139</v>
      </c>
    </row>
    <row r="265" spans="1:65" s="14" customFormat="1" ht="11.25">
      <c r="B265" s="184"/>
      <c r="D265" s="176" t="s">
        <v>149</v>
      </c>
      <c r="E265" s="185" t="s">
        <v>98</v>
      </c>
      <c r="F265" s="186" t="s">
        <v>163</v>
      </c>
      <c r="H265" s="187">
        <v>25.254000000000001</v>
      </c>
      <c r="I265" s="188"/>
      <c r="L265" s="184"/>
      <c r="M265" s="189"/>
      <c r="N265" s="190"/>
      <c r="O265" s="190"/>
      <c r="P265" s="190"/>
      <c r="Q265" s="190"/>
      <c r="R265" s="190"/>
      <c r="S265" s="190"/>
      <c r="T265" s="191"/>
      <c r="AT265" s="185" t="s">
        <v>149</v>
      </c>
      <c r="AU265" s="185" t="s">
        <v>85</v>
      </c>
      <c r="AV265" s="14" t="s">
        <v>140</v>
      </c>
      <c r="AW265" s="14" t="s">
        <v>33</v>
      </c>
      <c r="AX265" s="14" t="s">
        <v>8</v>
      </c>
      <c r="AY265" s="185" t="s">
        <v>139</v>
      </c>
    </row>
    <row r="266" spans="1:65" s="2" customFormat="1" ht="16.5" customHeight="1">
      <c r="A266" s="32"/>
      <c r="B266" s="161"/>
      <c r="C266" s="162" t="s">
        <v>277</v>
      </c>
      <c r="D266" s="162" t="s">
        <v>142</v>
      </c>
      <c r="E266" s="163" t="s">
        <v>344</v>
      </c>
      <c r="F266" s="164" t="s">
        <v>345</v>
      </c>
      <c r="G266" s="165" t="s">
        <v>154</v>
      </c>
      <c r="H266" s="166">
        <v>500.46600000000001</v>
      </c>
      <c r="I266" s="167"/>
      <c r="J266" s="168">
        <f>ROUND(I266*H266,0)</f>
        <v>0</v>
      </c>
      <c r="K266" s="164" t="s">
        <v>146</v>
      </c>
      <c r="L266" s="33"/>
      <c r="M266" s="169" t="s">
        <v>1</v>
      </c>
      <c r="N266" s="170" t="s">
        <v>42</v>
      </c>
      <c r="O266" s="58"/>
      <c r="P266" s="171">
        <f>O266*H266</f>
        <v>0</v>
      </c>
      <c r="Q266" s="171">
        <v>0</v>
      </c>
      <c r="R266" s="171">
        <f>Q266*H266</f>
        <v>0</v>
      </c>
      <c r="S266" s="171">
        <v>1.4999999999999999E-2</v>
      </c>
      <c r="T266" s="172">
        <f>S266*H266</f>
        <v>7.5069900000000001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3" t="s">
        <v>223</v>
      </c>
      <c r="AT266" s="173" t="s">
        <v>142</v>
      </c>
      <c r="AU266" s="173" t="s">
        <v>85</v>
      </c>
      <c r="AY266" s="17" t="s">
        <v>139</v>
      </c>
      <c r="BE266" s="174">
        <f>IF(N266="základní",J266,0)</f>
        <v>0</v>
      </c>
      <c r="BF266" s="174">
        <f>IF(N266="snížená",J266,0)</f>
        <v>0</v>
      </c>
      <c r="BG266" s="174">
        <f>IF(N266="zákl. přenesená",J266,0)</f>
        <v>0</v>
      </c>
      <c r="BH266" s="174">
        <f>IF(N266="sníž. přenesená",J266,0)</f>
        <v>0</v>
      </c>
      <c r="BI266" s="174">
        <f>IF(N266="nulová",J266,0)</f>
        <v>0</v>
      </c>
      <c r="BJ266" s="17" t="s">
        <v>8</v>
      </c>
      <c r="BK266" s="174">
        <f>ROUND(I266*H266,0)</f>
        <v>0</v>
      </c>
      <c r="BL266" s="17" t="s">
        <v>223</v>
      </c>
      <c r="BM266" s="173" t="s">
        <v>346</v>
      </c>
    </row>
    <row r="267" spans="1:65" s="13" customFormat="1" ht="11.25">
      <c r="B267" s="175"/>
      <c r="D267" s="176" t="s">
        <v>149</v>
      </c>
      <c r="E267" s="177" t="s">
        <v>1</v>
      </c>
      <c r="F267" s="178" t="s">
        <v>98</v>
      </c>
      <c r="H267" s="179">
        <v>25.254000000000001</v>
      </c>
      <c r="I267" s="180"/>
      <c r="L267" s="175"/>
      <c r="M267" s="181"/>
      <c r="N267" s="182"/>
      <c r="O267" s="182"/>
      <c r="P267" s="182"/>
      <c r="Q267" s="182"/>
      <c r="R267" s="182"/>
      <c r="S267" s="182"/>
      <c r="T267" s="183"/>
      <c r="AT267" s="177" t="s">
        <v>149</v>
      </c>
      <c r="AU267" s="177" t="s">
        <v>85</v>
      </c>
      <c r="AV267" s="13" t="s">
        <v>85</v>
      </c>
      <c r="AW267" s="13" t="s">
        <v>33</v>
      </c>
      <c r="AX267" s="13" t="s">
        <v>77</v>
      </c>
      <c r="AY267" s="177" t="s">
        <v>139</v>
      </c>
    </row>
    <row r="268" spans="1:65" s="13" customFormat="1" ht="11.25">
      <c r="B268" s="175"/>
      <c r="D268" s="176" t="s">
        <v>149</v>
      </c>
      <c r="E268" s="177" t="s">
        <v>1</v>
      </c>
      <c r="F268" s="178" t="s">
        <v>101</v>
      </c>
      <c r="H268" s="179">
        <v>475.21199999999999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149</v>
      </c>
      <c r="AU268" s="177" t="s">
        <v>85</v>
      </c>
      <c r="AV268" s="13" t="s">
        <v>85</v>
      </c>
      <c r="AW268" s="13" t="s">
        <v>33</v>
      </c>
      <c r="AX268" s="13" t="s">
        <v>77</v>
      </c>
      <c r="AY268" s="177" t="s">
        <v>139</v>
      </c>
    </row>
    <row r="269" spans="1:65" s="14" customFormat="1" ht="11.25">
      <c r="B269" s="184"/>
      <c r="D269" s="176" t="s">
        <v>149</v>
      </c>
      <c r="E269" s="185" t="s">
        <v>1</v>
      </c>
      <c r="F269" s="186" t="s">
        <v>163</v>
      </c>
      <c r="H269" s="187">
        <v>500.46600000000001</v>
      </c>
      <c r="I269" s="188"/>
      <c r="L269" s="184"/>
      <c r="M269" s="189"/>
      <c r="N269" s="190"/>
      <c r="O269" s="190"/>
      <c r="P269" s="190"/>
      <c r="Q269" s="190"/>
      <c r="R269" s="190"/>
      <c r="S269" s="190"/>
      <c r="T269" s="191"/>
      <c r="AT269" s="185" t="s">
        <v>149</v>
      </c>
      <c r="AU269" s="185" t="s">
        <v>85</v>
      </c>
      <c r="AV269" s="14" t="s">
        <v>140</v>
      </c>
      <c r="AW269" s="14" t="s">
        <v>33</v>
      </c>
      <c r="AX269" s="14" t="s">
        <v>8</v>
      </c>
      <c r="AY269" s="185" t="s">
        <v>139</v>
      </c>
    </row>
    <row r="270" spans="1:65" s="2" customFormat="1" ht="24" customHeight="1">
      <c r="A270" s="32"/>
      <c r="B270" s="161"/>
      <c r="C270" s="162" t="s">
        <v>347</v>
      </c>
      <c r="D270" s="162" t="s">
        <v>142</v>
      </c>
      <c r="E270" s="163" t="s">
        <v>348</v>
      </c>
      <c r="F270" s="164" t="s">
        <v>349</v>
      </c>
      <c r="G270" s="165" t="s">
        <v>145</v>
      </c>
      <c r="H270" s="166">
        <v>18.872</v>
      </c>
      <c r="I270" s="167"/>
      <c r="J270" s="168">
        <f>ROUND(I270*H270,0)</f>
        <v>0</v>
      </c>
      <c r="K270" s="164" t="s">
        <v>146</v>
      </c>
      <c r="L270" s="33"/>
      <c r="M270" s="169" t="s">
        <v>1</v>
      </c>
      <c r="N270" s="170" t="s">
        <v>42</v>
      </c>
      <c r="O270" s="58"/>
      <c r="P270" s="171">
        <f>O270*H270</f>
        <v>0</v>
      </c>
      <c r="Q270" s="171">
        <v>2.3367804999999998E-2</v>
      </c>
      <c r="R270" s="171">
        <f>Q270*H270</f>
        <v>0.44099721595999997</v>
      </c>
      <c r="S270" s="171">
        <v>0</v>
      </c>
      <c r="T270" s="172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3" t="s">
        <v>223</v>
      </c>
      <c r="AT270" s="173" t="s">
        <v>142</v>
      </c>
      <c r="AU270" s="173" t="s">
        <v>85</v>
      </c>
      <c r="AY270" s="17" t="s">
        <v>139</v>
      </c>
      <c r="BE270" s="174">
        <f>IF(N270="základní",J270,0)</f>
        <v>0</v>
      </c>
      <c r="BF270" s="174">
        <f>IF(N270="snížená",J270,0)</f>
        <v>0</v>
      </c>
      <c r="BG270" s="174">
        <f>IF(N270="zákl. přenesená",J270,0)</f>
        <v>0</v>
      </c>
      <c r="BH270" s="174">
        <f>IF(N270="sníž. přenesená",J270,0)</f>
        <v>0</v>
      </c>
      <c r="BI270" s="174">
        <f>IF(N270="nulová",J270,0)</f>
        <v>0</v>
      </c>
      <c r="BJ270" s="17" t="s">
        <v>8</v>
      </c>
      <c r="BK270" s="174">
        <f>ROUND(I270*H270,0)</f>
        <v>0</v>
      </c>
      <c r="BL270" s="17" t="s">
        <v>223</v>
      </c>
      <c r="BM270" s="173" t="s">
        <v>350</v>
      </c>
    </row>
    <row r="271" spans="1:65" s="13" customFormat="1" ht="11.25">
      <c r="B271" s="175"/>
      <c r="D271" s="176" t="s">
        <v>149</v>
      </c>
      <c r="E271" s="177" t="s">
        <v>1</v>
      </c>
      <c r="F271" s="178" t="s">
        <v>245</v>
      </c>
      <c r="H271" s="179">
        <v>3.2080000000000002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149</v>
      </c>
      <c r="AU271" s="177" t="s">
        <v>85</v>
      </c>
      <c r="AV271" s="13" t="s">
        <v>85</v>
      </c>
      <c r="AW271" s="13" t="s">
        <v>33</v>
      </c>
      <c r="AX271" s="13" t="s">
        <v>77</v>
      </c>
      <c r="AY271" s="177" t="s">
        <v>139</v>
      </c>
    </row>
    <row r="272" spans="1:65" s="13" customFormat="1" ht="11.25">
      <c r="B272" s="175"/>
      <c r="D272" s="176" t="s">
        <v>149</v>
      </c>
      <c r="E272" s="177" t="s">
        <v>1</v>
      </c>
      <c r="F272" s="178" t="s">
        <v>246</v>
      </c>
      <c r="H272" s="179">
        <v>0.151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149</v>
      </c>
      <c r="AU272" s="177" t="s">
        <v>85</v>
      </c>
      <c r="AV272" s="13" t="s">
        <v>85</v>
      </c>
      <c r="AW272" s="13" t="s">
        <v>33</v>
      </c>
      <c r="AX272" s="13" t="s">
        <v>77</v>
      </c>
      <c r="AY272" s="177" t="s">
        <v>139</v>
      </c>
    </row>
    <row r="273" spans="2:51" s="13" customFormat="1" ht="11.25">
      <c r="B273" s="175"/>
      <c r="D273" s="176" t="s">
        <v>149</v>
      </c>
      <c r="E273" s="177" t="s">
        <v>1</v>
      </c>
      <c r="F273" s="178" t="s">
        <v>247</v>
      </c>
      <c r="H273" s="179">
        <v>6.5000000000000002E-2</v>
      </c>
      <c r="I273" s="180"/>
      <c r="L273" s="175"/>
      <c r="M273" s="181"/>
      <c r="N273" s="182"/>
      <c r="O273" s="182"/>
      <c r="P273" s="182"/>
      <c r="Q273" s="182"/>
      <c r="R273" s="182"/>
      <c r="S273" s="182"/>
      <c r="T273" s="183"/>
      <c r="AT273" s="177" t="s">
        <v>149</v>
      </c>
      <c r="AU273" s="177" t="s">
        <v>85</v>
      </c>
      <c r="AV273" s="13" t="s">
        <v>85</v>
      </c>
      <c r="AW273" s="13" t="s">
        <v>33</v>
      </c>
      <c r="AX273" s="13" t="s">
        <v>77</v>
      </c>
      <c r="AY273" s="177" t="s">
        <v>139</v>
      </c>
    </row>
    <row r="274" spans="2:51" s="13" customFormat="1" ht="11.25">
      <c r="B274" s="175"/>
      <c r="D274" s="176" t="s">
        <v>149</v>
      </c>
      <c r="E274" s="177" t="s">
        <v>1</v>
      </c>
      <c r="F274" s="178" t="s">
        <v>248</v>
      </c>
      <c r="H274" s="179">
        <v>0.51800000000000002</v>
      </c>
      <c r="I274" s="180"/>
      <c r="L274" s="175"/>
      <c r="M274" s="181"/>
      <c r="N274" s="182"/>
      <c r="O274" s="182"/>
      <c r="P274" s="182"/>
      <c r="Q274" s="182"/>
      <c r="R274" s="182"/>
      <c r="S274" s="182"/>
      <c r="T274" s="183"/>
      <c r="AT274" s="177" t="s">
        <v>149</v>
      </c>
      <c r="AU274" s="177" t="s">
        <v>85</v>
      </c>
      <c r="AV274" s="13" t="s">
        <v>85</v>
      </c>
      <c r="AW274" s="13" t="s">
        <v>33</v>
      </c>
      <c r="AX274" s="13" t="s">
        <v>77</v>
      </c>
      <c r="AY274" s="177" t="s">
        <v>139</v>
      </c>
    </row>
    <row r="275" spans="2:51" s="13" customFormat="1" ht="11.25">
      <c r="B275" s="175"/>
      <c r="D275" s="176" t="s">
        <v>149</v>
      </c>
      <c r="E275" s="177" t="s">
        <v>1</v>
      </c>
      <c r="F275" s="178" t="s">
        <v>249</v>
      </c>
      <c r="H275" s="179">
        <v>0.28499999999999998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149</v>
      </c>
      <c r="AU275" s="177" t="s">
        <v>85</v>
      </c>
      <c r="AV275" s="13" t="s">
        <v>85</v>
      </c>
      <c r="AW275" s="13" t="s">
        <v>33</v>
      </c>
      <c r="AX275" s="13" t="s">
        <v>77</v>
      </c>
      <c r="AY275" s="177" t="s">
        <v>139</v>
      </c>
    </row>
    <row r="276" spans="2:51" s="13" customFormat="1" ht="11.25">
      <c r="B276" s="175"/>
      <c r="D276" s="176" t="s">
        <v>149</v>
      </c>
      <c r="E276" s="177" t="s">
        <v>1</v>
      </c>
      <c r="F276" s="178" t="s">
        <v>250</v>
      </c>
      <c r="H276" s="179">
        <v>0.6</v>
      </c>
      <c r="I276" s="180"/>
      <c r="L276" s="175"/>
      <c r="M276" s="181"/>
      <c r="N276" s="182"/>
      <c r="O276" s="182"/>
      <c r="P276" s="182"/>
      <c r="Q276" s="182"/>
      <c r="R276" s="182"/>
      <c r="S276" s="182"/>
      <c r="T276" s="183"/>
      <c r="AT276" s="177" t="s">
        <v>149</v>
      </c>
      <c r="AU276" s="177" t="s">
        <v>85</v>
      </c>
      <c r="AV276" s="13" t="s">
        <v>85</v>
      </c>
      <c r="AW276" s="13" t="s">
        <v>33</v>
      </c>
      <c r="AX276" s="13" t="s">
        <v>77</v>
      </c>
      <c r="AY276" s="177" t="s">
        <v>139</v>
      </c>
    </row>
    <row r="277" spans="2:51" s="13" customFormat="1" ht="11.25">
      <c r="B277" s="175"/>
      <c r="D277" s="176" t="s">
        <v>149</v>
      </c>
      <c r="E277" s="177" t="s">
        <v>1</v>
      </c>
      <c r="F277" s="178" t="s">
        <v>251</v>
      </c>
      <c r="H277" s="179">
        <v>0.36099999999999999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149</v>
      </c>
      <c r="AU277" s="177" t="s">
        <v>85</v>
      </c>
      <c r="AV277" s="13" t="s">
        <v>85</v>
      </c>
      <c r="AW277" s="13" t="s">
        <v>33</v>
      </c>
      <c r="AX277" s="13" t="s">
        <v>77</v>
      </c>
      <c r="AY277" s="177" t="s">
        <v>139</v>
      </c>
    </row>
    <row r="278" spans="2:51" s="14" customFormat="1" ht="11.25">
      <c r="B278" s="184"/>
      <c r="D278" s="176" t="s">
        <v>149</v>
      </c>
      <c r="E278" s="185" t="s">
        <v>1</v>
      </c>
      <c r="F278" s="186" t="s">
        <v>163</v>
      </c>
      <c r="H278" s="187">
        <v>5.1879999999999997</v>
      </c>
      <c r="I278" s="188"/>
      <c r="L278" s="184"/>
      <c r="M278" s="189"/>
      <c r="N278" s="190"/>
      <c r="O278" s="190"/>
      <c r="P278" s="190"/>
      <c r="Q278" s="190"/>
      <c r="R278" s="190"/>
      <c r="S278" s="190"/>
      <c r="T278" s="191"/>
      <c r="AT278" s="185" t="s">
        <v>149</v>
      </c>
      <c r="AU278" s="185" t="s">
        <v>85</v>
      </c>
      <c r="AV278" s="14" t="s">
        <v>140</v>
      </c>
      <c r="AW278" s="14" t="s">
        <v>33</v>
      </c>
      <c r="AX278" s="14" t="s">
        <v>77</v>
      </c>
      <c r="AY278" s="185" t="s">
        <v>139</v>
      </c>
    </row>
    <row r="279" spans="2:51" s="13" customFormat="1" ht="11.25">
      <c r="B279" s="175"/>
      <c r="D279" s="176" t="s">
        <v>149</v>
      </c>
      <c r="E279" s="177" t="s">
        <v>1</v>
      </c>
      <c r="F279" s="178" t="s">
        <v>252</v>
      </c>
      <c r="H279" s="179">
        <v>0.89700000000000002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149</v>
      </c>
      <c r="AU279" s="177" t="s">
        <v>85</v>
      </c>
      <c r="AV279" s="13" t="s">
        <v>85</v>
      </c>
      <c r="AW279" s="13" t="s">
        <v>33</v>
      </c>
      <c r="AX279" s="13" t="s">
        <v>77</v>
      </c>
      <c r="AY279" s="177" t="s">
        <v>139</v>
      </c>
    </row>
    <row r="280" spans="2:51" s="13" customFormat="1" ht="11.25">
      <c r="B280" s="175"/>
      <c r="D280" s="176" t="s">
        <v>149</v>
      </c>
      <c r="E280" s="177" t="s">
        <v>1</v>
      </c>
      <c r="F280" s="178" t="s">
        <v>253</v>
      </c>
      <c r="H280" s="179">
        <v>0.34300000000000003</v>
      </c>
      <c r="I280" s="180"/>
      <c r="L280" s="175"/>
      <c r="M280" s="181"/>
      <c r="N280" s="182"/>
      <c r="O280" s="182"/>
      <c r="P280" s="182"/>
      <c r="Q280" s="182"/>
      <c r="R280" s="182"/>
      <c r="S280" s="182"/>
      <c r="T280" s="183"/>
      <c r="AT280" s="177" t="s">
        <v>149</v>
      </c>
      <c r="AU280" s="177" t="s">
        <v>85</v>
      </c>
      <c r="AV280" s="13" t="s">
        <v>85</v>
      </c>
      <c r="AW280" s="13" t="s">
        <v>33</v>
      </c>
      <c r="AX280" s="13" t="s">
        <v>77</v>
      </c>
      <c r="AY280" s="177" t="s">
        <v>139</v>
      </c>
    </row>
    <row r="281" spans="2:51" s="13" customFormat="1" ht="11.25">
      <c r="B281" s="175"/>
      <c r="D281" s="176" t="s">
        <v>149</v>
      </c>
      <c r="E281" s="177" t="s">
        <v>1</v>
      </c>
      <c r="F281" s="178" t="s">
        <v>254</v>
      </c>
      <c r="H281" s="179">
        <v>0.185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149</v>
      </c>
      <c r="AU281" s="177" t="s">
        <v>85</v>
      </c>
      <c r="AV281" s="13" t="s">
        <v>85</v>
      </c>
      <c r="AW281" s="13" t="s">
        <v>33</v>
      </c>
      <c r="AX281" s="13" t="s">
        <v>77</v>
      </c>
      <c r="AY281" s="177" t="s">
        <v>139</v>
      </c>
    </row>
    <row r="282" spans="2:51" s="13" customFormat="1" ht="11.25">
      <c r="B282" s="175"/>
      <c r="D282" s="176" t="s">
        <v>149</v>
      </c>
      <c r="E282" s="177" t="s">
        <v>1</v>
      </c>
      <c r="F282" s="178" t="s">
        <v>255</v>
      </c>
      <c r="H282" s="179">
        <v>8.82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149</v>
      </c>
      <c r="AU282" s="177" t="s">
        <v>85</v>
      </c>
      <c r="AV282" s="13" t="s">
        <v>85</v>
      </c>
      <c r="AW282" s="13" t="s">
        <v>33</v>
      </c>
      <c r="AX282" s="13" t="s">
        <v>77</v>
      </c>
      <c r="AY282" s="177" t="s">
        <v>139</v>
      </c>
    </row>
    <row r="283" spans="2:51" s="13" customFormat="1" ht="11.25">
      <c r="B283" s="175"/>
      <c r="D283" s="176" t="s">
        <v>149</v>
      </c>
      <c r="E283" s="177" t="s">
        <v>1</v>
      </c>
      <c r="F283" s="178" t="s">
        <v>256</v>
      </c>
      <c r="H283" s="179">
        <v>0.55300000000000005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149</v>
      </c>
      <c r="AU283" s="177" t="s">
        <v>85</v>
      </c>
      <c r="AV283" s="13" t="s">
        <v>85</v>
      </c>
      <c r="AW283" s="13" t="s">
        <v>33</v>
      </c>
      <c r="AX283" s="13" t="s">
        <v>77</v>
      </c>
      <c r="AY283" s="177" t="s">
        <v>139</v>
      </c>
    </row>
    <row r="284" spans="2:51" s="13" customFormat="1" ht="11.25">
      <c r="B284" s="175"/>
      <c r="D284" s="176" t="s">
        <v>149</v>
      </c>
      <c r="E284" s="177" t="s">
        <v>1</v>
      </c>
      <c r="F284" s="178" t="s">
        <v>257</v>
      </c>
      <c r="H284" s="179">
        <v>0.59199999999999997</v>
      </c>
      <c r="I284" s="180"/>
      <c r="L284" s="175"/>
      <c r="M284" s="181"/>
      <c r="N284" s="182"/>
      <c r="O284" s="182"/>
      <c r="P284" s="182"/>
      <c r="Q284" s="182"/>
      <c r="R284" s="182"/>
      <c r="S284" s="182"/>
      <c r="T284" s="183"/>
      <c r="AT284" s="177" t="s">
        <v>149</v>
      </c>
      <c r="AU284" s="177" t="s">
        <v>85</v>
      </c>
      <c r="AV284" s="13" t="s">
        <v>85</v>
      </c>
      <c r="AW284" s="13" t="s">
        <v>33</v>
      </c>
      <c r="AX284" s="13" t="s">
        <v>77</v>
      </c>
      <c r="AY284" s="177" t="s">
        <v>139</v>
      </c>
    </row>
    <row r="285" spans="2:51" s="13" customFormat="1" ht="11.25">
      <c r="B285" s="175"/>
      <c r="D285" s="176" t="s">
        <v>149</v>
      </c>
      <c r="E285" s="177" t="s">
        <v>1</v>
      </c>
      <c r="F285" s="178" t="s">
        <v>258</v>
      </c>
      <c r="H285" s="179">
        <v>0.19600000000000001</v>
      </c>
      <c r="I285" s="180"/>
      <c r="L285" s="175"/>
      <c r="M285" s="181"/>
      <c r="N285" s="182"/>
      <c r="O285" s="182"/>
      <c r="P285" s="182"/>
      <c r="Q285" s="182"/>
      <c r="R285" s="182"/>
      <c r="S285" s="182"/>
      <c r="T285" s="183"/>
      <c r="AT285" s="177" t="s">
        <v>149</v>
      </c>
      <c r="AU285" s="177" t="s">
        <v>85</v>
      </c>
      <c r="AV285" s="13" t="s">
        <v>85</v>
      </c>
      <c r="AW285" s="13" t="s">
        <v>33</v>
      </c>
      <c r="AX285" s="13" t="s">
        <v>77</v>
      </c>
      <c r="AY285" s="177" t="s">
        <v>139</v>
      </c>
    </row>
    <row r="286" spans="2:51" s="14" customFormat="1" ht="11.25">
      <c r="B286" s="184"/>
      <c r="D286" s="176" t="s">
        <v>149</v>
      </c>
      <c r="E286" s="185" t="s">
        <v>1</v>
      </c>
      <c r="F286" s="186" t="s">
        <v>163</v>
      </c>
      <c r="H286" s="187">
        <v>11.586000000000002</v>
      </c>
      <c r="I286" s="188"/>
      <c r="L286" s="184"/>
      <c r="M286" s="189"/>
      <c r="N286" s="190"/>
      <c r="O286" s="190"/>
      <c r="P286" s="190"/>
      <c r="Q286" s="190"/>
      <c r="R286" s="190"/>
      <c r="S286" s="190"/>
      <c r="T286" s="191"/>
      <c r="AT286" s="185" t="s">
        <v>149</v>
      </c>
      <c r="AU286" s="185" t="s">
        <v>85</v>
      </c>
      <c r="AV286" s="14" t="s">
        <v>140</v>
      </c>
      <c r="AW286" s="14" t="s">
        <v>33</v>
      </c>
      <c r="AX286" s="14" t="s">
        <v>77</v>
      </c>
      <c r="AY286" s="185" t="s">
        <v>139</v>
      </c>
    </row>
    <row r="287" spans="2:51" s="13" customFormat="1" ht="11.25">
      <c r="B287" s="175"/>
      <c r="D287" s="176" t="s">
        <v>149</v>
      </c>
      <c r="E287" s="177" t="s">
        <v>1</v>
      </c>
      <c r="F287" s="178" t="s">
        <v>259</v>
      </c>
      <c r="H287" s="179">
        <v>1.3440000000000001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149</v>
      </c>
      <c r="AU287" s="177" t="s">
        <v>85</v>
      </c>
      <c r="AV287" s="13" t="s">
        <v>85</v>
      </c>
      <c r="AW287" s="13" t="s">
        <v>33</v>
      </c>
      <c r="AX287" s="13" t="s">
        <v>77</v>
      </c>
      <c r="AY287" s="177" t="s">
        <v>139</v>
      </c>
    </row>
    <row r="288" spans="2:51" s="13" customFormat="1" ht="11.25">
      <c r="B288" s="175"/>
      <c r="D288" s="176" t="s">
        <v>149</v>
      </c>
      <c r="E288" s="177" t="s">
        <v>1</v>
      </c>
      <c r="F288" s="178" t="s">
        <v>260</v>
      </c>
      <c r="H288" s="179">
        <v>0.30399999999999999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149</v>
      </c>
      <c r="AU288" s="177" t="s">
        <v>85</v>
      </c>
      <c r="AV288" s="13" t="s">
        <v>85</v>
      </c>
      <c r="AW288" s="13" t="s">
        <v>33</v>
      </c>
      <c r="AX288" s="13" t="s">
        <v>77</v>
      </c>
      <c r="AY288" s="177" t="s">
        <v>139</v>
      </c>
    </row>
    <row r="289" spans="1:65" s="13" customFormat="1" ht="11.25">
      <c r="B289" s="175"/>
      <c r="D289" s="176" t="s">
        <v>149</v>
      </c>
      <c r="E289" s="177" t="s">
        <v>1</v>
      </c>
      <c r="F289" s="178" t="s">
        <v>261</v>
      </c>
      <c r="H289" s="179">
        <v>0.45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149</v>
      </c>
      <c r="AU289" s="177" t="s">
        <v>85</v>
      </c>
      <c r="AV289" s="13" t="s">
        <v>85</v>
      </c>
      <c r="AW289" s="13" t="s">
        <v>33</v>
      </c>
      <c r="AX289" s="13" t="s">
        <v>77</v>
      </c>
      <c r="AY289" s="177" t="s">
        <v>139</v>
      </c>
    </row>
    <row r="290" spans="1:65" s="14" customFormat="1" ht="11.25">
      <c r="B290" s="184"/>
      <c r="D290" s="176" t="s">
        <v>149</v>
      </c>
      <c r="E290" s="185" t="s">
        <v>1</v>
      </c>
      <c r="F290" s="186" t="s">
        <v>163</v>
      </c>
      <c r="H290" s="187">
        <v>2.0980000000000003</v>
      </c>
      <c r="I290" s="188"/>
      <c r="L290" s="184"/>
      <c r="M290" s="189"/>
      <c r="N290" s="190"/>
      <c r="O290" s="190"/>
      <c r="P290" s="190"/>
      <c r="Q290" s="190"/>
      <c r="R290" s="190"/>
      <c r="S290" s="190"/>
      <c r="T290" s="191"/>
      <c r="AT290" s="185" t="s">
        <v>149</v>
      </c>
      <c r="AU290" s="185" t="s">
        <v>85</v>
      </c>
      <c r="AV290" s="14" t="s">
        <v>140</v>
      </c>
      <c r="AW290" s="14" t="s">
        <v>33</v>
      </c>
      <c r="AX290" s="14" t="s">
        <v>77</v>
      </c>
      <c r="AY290" s="185" t="s">
        <v>139</v>
      </c>
    </row>
    <row r="291" spans="1:65" s="15" customFormat="1" ht="11.25">
      <c r="B291" s="192"/>
      <c r="D291" s="176" t="s">
        <v>149</v>
      </c>
      <c r="E291" s="193" t="s">
        <v>1</v>
      </c>
      <c r="F291" s="194" t="s">
        <v>266</v>
      </c>
      <c r="H291" s="195">
        <v>18.872</v>
      </c>
      <c r="I291" s="196"/>
      <c r="L291" s="192"/>
      <c r="M291" s="197"/>
      <c r="N291" s="198"/>
      <c r="O291" s="198"/>
      <c r="P291" s="198"/>
      <c r="Q291" s="198"/>
      <c r="R291" s="198"/>
      <c r="S291" s="198"/>
      <c r="T291" s="199"/>
      <c r="AT291" s="193" t="s">
        <v>149</v>
      </c>
      <c r="AU291" s="193" t="s">
        <v>85</v>
      </c>
      <c r="AV291" s="15" t="s">
        <v>147</v>
      </c>
      <c r="AW291" s="15" t="s">
        <v>33</v>
      </c>
      <c r="AX291" s="15" t="s">
        <v>8</v>
      </c>
      <c r="AY291" s="193" t="s">
        <v>139</v>
      </c>
    </row>
    <row r="292" spans="1:65" s="2" customFormat="1" ht="16.5" customHeight="1">
      <c r="A292" s="32"/>
      <c r="B292" s="161"/>
      <c r="C292" s="200" t="s">
        <v>351</v>
      </c>
      <c r="D292" s="200" t="s">
        <v>274</v>
      </c>
      <c r="E292" s="201" t="s">
        <v>352</v>
      </c>
      <c r="F292" s="202" t="s">
        <v>353</v>
      </c>
      <c r="G292" s="203" t="s">
        <v>145</v>
      </c>
      <c r="H292" s="204">
        <v>20.757000000000001</v>
      </c>
      <c r="I292" s="205"/>
      <c r="J292" s="206">
        <f>ROUND(I292*H292,0)</f>
        <v>0</v>
      </c>
      <c r="K292" s="202" t="s">
        <v>1</v>
      </c>
      <c r="L292" s="207"/>
      <c r="M292" s="208" t="s">
        <v>1</v>
      </c>
      <c r="N292" s="209" t="s">
        <v>42</v>
      </c>
      <c r="O292" s="58"/>
      <c r="P292" s="171">
        <f>O292*H292</f>
        <v>0</v>
      </c>
      <c r="Q292" s="171">
        <v>0.55000000000000004</v>
      </c>
      <c r="R292" s="171">
        <f>Q292*H292</f>
        <v>11.416350000000001</v>
      </c>
      <c r="S292" s="171">
        <v>0</v>
      </c>
      <c r="T292" s="172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3" t="s">
        <v>277</v>
      </c>
      <c r="AT292" s="173" t="s">
        <v>274</v>
      </c>
      <c r="AU292" s="173" t="s">
        <v>85</v>
      </c>
      <c r="AY292" s="17" t="s">
        <v>139</v>
      </c>
      <c r="BE292" s="174">
        <f>IF(N292="základní",J292,0)</f>
        <v>0</v>
      </c>
      <c r="BF292" s="174">
        <f>IF(N292="snížená",J292,0)</f>
        <v>0</v>
      </c>
      <c r="BG292" s="174">
        <f>IF(N292="zákl. přenesená",J292,0)</f>
        <v>0</v>
      </c>
      <c r="BH292" s="174">
        <f>IF(N292="sníž. přenesená",J292,0)</f>
        <v>0</v>
      </c>
      <c r="BI292" s="174">
        <f>IF(N292="nulová",J292,0)</f>
        <v>0</v>
      </c>
      <c r="BJ292" s="17" t="s">
        <v>8</v>
      </c>
      <c r="BK292" s="174">
        <f>ROUND(I292*H292,0)</f>
        <v>0</v>
      </c>
      <c r="BL292" s="17" t="s">
        <v>223</v>
      </c>
      <c r="BM292" s="173" t="s">
        <v>354</v>
      </c>
    </row>
    <row r="293" spans="1:65" s="13" customFormat="1" ht="11.25">
      <c r="B293" s="175"/>
      <c r="D293" s="176" t="s">
        <v>149</v>
      </c>
      <c r="E293" s="177" t="s">
        <v>1</v>
      </c>
      <c r="F293" s="178" t="s">
        <v>355</v>
      </c>
      <c r="H293" s="179">
        <v>3.528</v>
      </c>
      <c r="I293" s="180"/>
      <c r="L293" s="175"/>
      <c r="M293" s="181"/>
      <c r="N293" s="182"/>
      <c r="O293" s="182"/>
      <c r="P293" s="182"/>
      <c r="Q293" s="182"/>
      <c r="R293" s="182"/>
      <c r="S293" s="182"/>
      <c r="T293" s="183"/>
      <c r="AT293" s="177" t="s">
        <v>149</v>
      </c>
      <c r="AU293" s="177" t="s">
        <v>85</v>
      </c>
      <c r="AV293" s="13" t="s">
        <v>85</v>
      </c>
      <c r="AW293" s="13" t="s">
        <v>33</v>
      </c>
      <c r="AX293" s="13" t="s">
        <v>77</v>
      </c>
      <c r="AY293" s="177" t="s">
        <v>139</v>
      </c>
    </row>
    <row r="294" spans="1:65" s="13" customFormat="1" ht="11.25">
      <c r="B294" s="175"/>
      <c r="D294" s="176" t="s">
        <v>149</v>
      </c>
      <c r="E294" s="177" t="s">
        <v>1</v>
      </c>
      <c r="F294" s="178" t="s">
        <v>356</v>
      </c>
      <c r="H294" s="179">
        <v>0.16600000000000001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149</v>
      </c>
      <c r="AU294" s="177" t="s">
        <v>85</v>
      </c>
      <c r="AV294" s="13" t="s">
        <v>85</v>
      </c>
      <c r="AW294" s="13" t="s">
        <v>33</v>
      </c>
      <c r="AX294" s="13" t="s">
        <v>77</v>
      </c>
      <c r="AY294" s="177" t="s">
        <v>139</v>
      </c>
    </row>
    <row r="295" spans="1:65" s="13" customFormat="1" ht="11.25">
      <c r="B295" s="175"/>
      <c r="D295" s="176" t="s">
        <v>149</v>
      </c>
      <c r="E295" s="177" t="s">
        <v>1</v>
      </c>
      <c r="F295" s="178" t="s">
        <v>357</v>
      </c>
      <c r="H295" s="179">
        <v>7.1999999999999995E-2</v>
      </c>
      <c r="I295" s="180"/>
      <c r="L295" s="175"/>
      <c r="M295" s="181"/>
      <c r="N295" s="182"/>
      <c r="O295" s="182"/>
      <c r="P295" s="182"/>
      <c r="Q295" s="182"/>
      <c r="R295" s="182"/>
      <c r="S295" s="182"/>
      <c r="T295" s="183"/>
      <c r="AT295" s="177" t="s">
        <v>149</v>
      </c>
      <c r="AU295" s="177" t="s">
        <v>85</v>
      </c>
      <c r="AV295" s="13" t="s">
        <v>85</v>
      </c>
      <c r="AW295" s="13" t="s">
        <v>33</v>
      </c>
      <c r="AX295" s="13" t="s">
        <v>77</v>
      </c>
      <c r="AY295" s="177" t="s">
        <v>139</v>
      </c>
    </row>
    <row r="296" spans="1:65" s="13" customFormat="1" ht="11.25">
      <c r="B296" s="175"/>
      <c r="D296" s="176" t="s">
        <v>149</v>
      </c>
      <c r="E296" s="177" t="s">
        <v>1</v>
      </c>
      <c r="F296" s="178" t="s">
        <v>358</v>
      </c>
      <c r="H296" s="179">
        <v>0.56999999999999995</v>
      </c>
      <c r="I296" s="180"/>
      <c r="L296" s="175"/>
      <c r="M296" s="181"/>
      <c r="N296" s="182"/>
      <c r="O296" s="182"/>
      <c r="P296" s="182"/>
      <c r="Q296" s="182"/>
      <c r="R296" s="182"/>
      <c r="S296" s="182"/>
      <c r="T296" s="183"/>
      <c r="AT296" s="177" t="s">
        <v>149</v>
      </c>
      <c r="AU296" s="177" t="s">
        <v>85</v>
      </c>
      <c r="AV296" s="13" t="s">
        <v>85</v>
      </c>
      <c r="AW296" s="13" t="s">
        <v>33</v>
      </c>
      <c r="AX296" s="13" t="s">
        <v>77</v>
      </c>
      <c r="AY296" s="177" t="s">
        <v>139</v>
      </c>
    </row>
    <row r="297" spans="1:65" s="13" customFormat="1" ht="11.25">
      <c r="B297" s="175"/>
      <c r="D297" s="176" t="s">
        <v>149</v>
      </c>
      <c r="E297" s="177" t="s">
        <v>1</v>
      </c>
      <c r="F297" s="178" t="s">
        <v>359</v>
      </c>
      <c r="H297" s="179">
        <v>0.314</v>
      </c>
      <c r="I297" s="180"/>
      <c r="L297" s="175"/>
      <c r="M297" s="181"/>
      <c r="N297" s="182"/>
      <c r="O297" s="182"/>
      <c r="P297" s="182"/>
      <c r="Q297" s="182"/>
      <c r="R297" s="182"/>
      <c r="S297" s="182"/>
      <c r="T297" s="183"/>
      <c r="AT297" s="177" t="s">
        <v>149</v>
      </c>
      <c r="AU297" s="177" t="s">
        <v>85</v>
      </c>
      <c r="AV297" s="13" t="s">
        <v>85</v>
      </c>
      <c r="AW297" s="13" t="s">
        <v>33</v>
      </c>
      <c r="AX297" s="13" t="s">
        <v>77</v>
      </c>
      <c r="AY297" s="177" t="s">
        <v>139</v>
      </c>
    </row>
    <row r="298" spans="1:65" s="13" customFormat="1" ht="11.25">
      <c r="B298" s="175"/>
      <c r="D298" s="176" t="s">
        <v>149</v>
      </c>
      <c r="E298" s="177" t="s">
        <v>1</v>
      </c>
      <c r="F298" s="178" t="s">
        <v>360</v>
      </c>
      <c r="H298" s="179">
        <v>0.66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149</v>
      </c>
      <c r="AU298" s="177" t="s">
        <v>85</v>
      </c>
      <c r="AV298" s="13" t="s">
        <v>85</v>
      </c>
      <c r="AW298" s="13" t="s">
        <v>33</v>
      </c>
      <c r="AX298" s="13" t="s">
        <v>77</v>
      </c>
      <c r="AY298" s="177" t="s">
        <v>139</v>
      </c>
    </row>
    <row r="299" spans="1:65" s="13" customFormat="1" ht="11.25">
      <c r="B299" s="175"/>
      <c r="D299" s="176" t="s">
        <v>149</v>
      </c>
      <c r="E299" s="177" t="s">
        <v>1</v>
      </c>
      <c r="F299" s="178" t="s">
        <v>361</v>
      </c>
      <c r="H299" s="179">
        <v>0.39700000000000002</v>
      </c>
      <c r="I299" s="180"/>
      <c r="L299" s="175"/>
      <c r="M299" s="181"/>
      <c r="N299" s="182"/>
      <c r="O299" s="182"/>
      <c r="P299" s="182"/>
      <c r="Q299" s="182"/>
      <c r="R299" s="182"/>
      <c r="S299" s="182"/>
      <c r="T299" s="183"/>
      <c r="AT299" s="177" t="s">
        <v>149</v>
      </c>
      <c r="AU299" s="177" t="s">
        <v>85</v>
      </c>
      <c r="AV299" s="13" t="s">
        <v>85</v>
      </c>
      <c r="AW299" s="13" t="s">
        <v>33</v>
      </c>
      <c r="AX299" s="13" t="s">
        <v>77</v>
      </c>
      <c r="AY299" s="177" t="s">
        <v>139</v>
      </c>
    </row>
    <row r="300" spans="1:65" s="14" customFormat="1" ht="11.25">
      <c r="B300" s="184"/>
      <c r="D300" s="176" t="s">
        <v>149</v>
      </c>
      <c r="E300" s="185" t="s">
        <v>1</v>
      </c>
      <c r="F300" s="186" t="s">
        <v>163</v>
      </c>
      <c r="H300" s="187">
        <v>5.7070000000000007</v>
      </c>
      <c r="I300" s="188"/>
      <c r="L300" s="184"/>
      <c r="M300" s="189"/>
      <c r="N300" s="190"/>
      <c r="O300" s="190"/>
      <c r="P300" s="190"/>
      <c r="Q300" s="190"/>
      <c r="R300" s="190"/>
      <c r="S300" s="190"/>
      <c r="T300" s="191"/>
      <c r="AT300" s="185" t="s">
        <v>149</v>
      </c>
      <c r="AU300" s="185" t="s">
        <v>85</v>
      </c>
      <c r="AV300" s="14" t="s">
        <v>140</v>
      </c>
      <c r="AW300" s="14" t="s">
        <v>33</v>
      </c>
      <c r="AX300" s="14" t="s">
        <v>77</v>
      </c>
      <c r="AY300" s="185" t="s">
        <v>139</v>
      </c>
    </row>
    <row r="301" spans="1:65" s="13" customFormat="1" ht="11.25">
      <c r="B301" s="175"/>
      <c r="D301" s="176" t="s">
        <v>149</v>
      </c>
      <c r="E301" s="177" t="s">
        <v>1</v>
      </c>
      <c r="F301" s="178" t="s">
        <v>362</v>
      </c>
      <c r="H301" s="179">
        <v>0.98599999999999999</v>
      </c>
      <c r="I301" s="180"/>
      <c r="L301" s="175"/>
      <c r="M301" s="181"/>
      <c r="N301" s="182"/>
      <c r="O301" s="182"/>
      <c r="P301" s="182"/>
      <c r="Q301" s="182"/>
      <c r="R301" s="182"/>
      <c r="S301" s="182"/>
      <c r="T301" s="183"/>
      <c r="AT301" s="177" t="s">
        <v>149</v>
      </c>
      <c r="AU301" s="177" t="s">
        <v>85</v>
      </c>
      <c r="AV301" s="13" t="s">
        <v>85</v>
      </c>
      <c r="AW301" s="13" t="s">
        <v>33</v>
      </c>
      <c r="AX301" s="13" t="s">
        <v>77</v>
      </c>
      <c r="AY301" s="177" t="s">
        <v>139</v>
      </c>
    </row>
    <row r="302" spans="1:65" s="13" customFormat="1" ht="22.5">
      <c r="B302" s="175"/>
      <c r="D302" s="176" t="s">
        <v>149</v>
      </c>
      <c r="E302" s="177" t="s">
        <v>1</v>
      </c>
      <c r="F302" s="178" t="s">
        <v>363</v>
      </c>
      <c r="H302" s="179">
        <v>0.377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77" t="s">
        <v>149</v>
      </c>
      <c r="AU302" s="177" t="s">
        <v>85</v>
      </c>
      <c r="AV302" s="13" t="s">
        <v>85</v>
      </c>
      <c r="AW302" s="13" t="s">
        <v>33</v>
      </c>
      <c r="AX302" s="13" t="s">
        <v>77</v>
      </c>
      <c r="AY302" s="177" t="s">
        <v>139</v>
      </c>
    </row>
    <row r="303" spans="1:65" s="13" customFormat="1" ht="11.25">
      <c r="B303" s="175"/>
      <c r="D303" s="176" t="s">
        <v>149</v>
      </c>
      <c r="E303" s="177" t="s">
        <v>1</v>
      </c>
      <c r="F303" s="178" t="s">
        <v>364</v>
      </c>
      <c r="H303" s="179">
        <v>0.20399999999999999</v>
      </c>
      <c r="I303" s="180"/>
      <c r="L303" s="175"/>
      <c r="M303" s="181"/>
      <c r="N303" s="182"/>
      <c r="O303" s="182"/>
      <c r="P303" s="182"/>
      <c r="Q303" s="182"/>
      <c r="R303" s="182"/>
      <c r="S303" s="182"/>
      <c r="T303" s="183"/>
      <c r="AT303" s="177" t="s">
        <v>149</v>
      </c>
      <c r="AU303" s="177" t="s">
        <v>85</v>
      </c>
      <c r="AV303" s="13" t="s">
        <v>85</v>
      </c>
      <c r="AW303" s="13" t="s">
        <v>33</v>
      </c>
      <c r="AX303" s="13" t="s">
        <v>77</v>
      </c>
      <c r="AY303" s="177" t="s">
        <v>139</v>
      </c>
    </row>
    <row r="304" spans="1:65" s="13" customFormat="1" ht="11.25">
      <c r="B304" s="175"/>
      <c r="D304" s="176" t="s">
        <v>149</v>
      </c>
      <c r="E304" s="177" t="s">
        <v>1</v>
      </c>
      <c r="F304" s="178" t="s">
        <v>365</v>
      </c>
      <c r="H304" s="179">
        <v>9.702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149</v>
      </c>
      <c r="AU304" s="177" t="s">
        <v>85</v>
      </c>
      <c r="AV304" s="13" t="s">
        <v>85</v>
      </c>
      <c r="AW304" s="13" t="s">
        <v>33</v>
      </c>
      <c r="AX304" s="13" t="s">
        <v>77</v>
      </c>
      <c r="AY304" s="177" t="s">
        <v>139</v>
      </c>
    </row>
    <row r="305" spans="1:65" s="13" customFormat="1" ht="11.25">
      <c r="B305" s="175"/>
      <c r="D305" s="176" t="s">
        <v>149</v>
      </c>
      <c r="E305" s="177" t="s">
        <v>1</v>
      </c>
      <c r="F305" s="178" t="s">
        <v>366</v>
      </c>
      <c r="H305" s="179">
        <v>0.60799999999999998</v>
      </c>
      <c r="I305" s="180"/>
      <c r="L305" s="175"/>
      <c r="M305" s="181"/>
      <c r="N305" s="182"/>
      <c r="O305" s="182"/>
      <c r="P305" s="182"/>
      <c r="Q305" s="182"/>
      <c r="R305" s="182"/>
      <c r="S305" s="182"/>
      <c r="T305" s="183"/>
      <c r="AT305" s="177" t="s">
        <v>149</v>
      </c>
      <c r="AU305" s="177" t="s">
        <v>85</v>
      </c>
      <c r="AV305" s="13" t="s">
        <v>85</v>
      </c>
      <c r="AW305" s="13" t="s">
        <v>33</v>
      </c>
      <c r="AX305" s="13" t="s">
        <v>77</v>
      </c>
      <c r="AY305" s="177" t="s">
        <v>139</v>
      </c>
    </row>
    <row r="306" spans="1:65" s="13" customFormat="1" ht="22.5">
      <c r="B306" s="175"/>
      <c r="D306" s="176" t="s">
        <v>149</v>
      </c>
      <c r="E306" s="177" t="s">
        <v>1</v>
      </c>
      <c r="F306" s="178" t="s">
        <v>367</v>
      </c>
      <c r="H306" s="179">
        <v>0.65100000000000002</v>
      </c>
      <c r="I306" s="180"/>
      <c r="L306" s="175"/>
      <c r="M306" s="181"/>
      <c r="N306" s="182"/>
      <c r="O306" s="182"/>
      <c r="P306" s="182"/>
      <c r="Q306" s="182"/>
      <c r="R306" s="182"/>
      <c r="S306" s="182"/>
      <c r="T306" s="183"/>
      <c r="AT306" s="177" t="s">
        <v>149</v>
      </c>
      <c r="AU306" s="177" t="s">
        <v>85</v>
      </c>
      <c r="AV306" s="13" t="s">
        <v>85</v>
      </c>
      <c r="AW306" s="13" t="s">
        <v>33</v>
      </c>
      <c r="AX306" s="13" t="s">
        <v>77</v>
      </c>
      <c r="AY306" s="177" t="s">
        <v>139</v>
      </c>
    </row>
    <row r="307" spans="1:65" s="13" customFormat="1" ht="22.5">
      <c r="B307" s="175"/>
      <c r="D307" s="176" t="s">
        <v>149</v>
      </c>
      <c r="E307" s="177" t="s">
        <v>1</v>
      </c>
      <c r="F307" s="178" t="s">
        <v>368</v>
      </c>
      <c r="H307" s="179">
        <v>0.215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77" t="s">
        <v>149</v>
      </c>
      <c r="AU307" s="177" t="s">
        <v>85</v>
      </c>
      <c r="AV307" s="13" t="s">
        <v>85</v>
      </c>
      <c r="AW307" s="13" t="s">
        <v>33</v>
      </c>
      <c r="AX307" s="13" t="s">
        <v>77</v>
      </c>
      <c r="AY307" s="177" t="s">
        <v>139</v>
      </c>
    </row>
    <row r="308" spans="1:65" s="14" customFormat="1" ht="11.25">
      <c r="B308" s="184"/>
      <c r="D308" s="176" t="s">
        <v>149</v>
      </c>
      <c r="E308" s="185" t="s">
        <v>1</v>
      </c>
      <c r="F308" s="186" t="s">
        <v>163</v>
      </c>
      <c r="H308" s="187">
        <v>12.743</v>
      </c>
      <c r="I308" s="188"/>
      <c r="L308" s="184"/>
      <c r="M308" s="189"/>
      <c r="N308" s="190"/>
      <c r="O308" s="190"/>
      <c r="P308" s="190"/>
      <c r="Q308" s="190"/>
      <c r="R308" s="190"/>
      <c r="S308" s="190"/>
      <c r="T308" s="191"/>
      <c r="AT308" s="185" t="s">
        <v>149</v>
      </c>
      <c r="AU308" s="185" t="s">
        <v>85</v>
      </c>
      <c r="AV308" s="14" t="s">
        <v>140</v>
      </c>
      <c r="AW308" s="14" t="s">
        <v>33</v>
      </c>
      <c r="AX308" s="14" t="s">
        <v>77</v>
      </c>
      <c r="AY308" s="185" t="s">
        <v>139</v>
      </c>
    </row>
    <row r="309" spans="1:65" s="13" customFormat="1" ht="22.5">
      <c r="B309" s="175"/>
      <c r="D309" s="176" t="s">
        <v>149</v>
      </c>
      <c r="E309" s="177" t="s">
        <v>1</v>
      </c>
      <c r="F309" s="178" t="s">
        <v>369</v>
      </c>
      <c r="H309" s="179">
        <v>1.478</v>
      </c>
      <c r="I309" s="180"/>
      <c r="L309" s="175"/>
      <c r="M309" s="181"/>
      <c r="N309" s="182"/>
      <c r="O309" s="182"/>
      <c r="P309" s="182"/>
      <c r="Q309" s="182"/>
      <c r="R309" s="182"/>
      <c r="S309" s="182"/>
      <c r="T309" s="183"/>
      <c r="AT309" s="177" t="s">
        <v>149</v>
      </c>
      <c r="AU309" s="177" t="s">
        <v>85</v>
      </c>
      <c r="AV309" s="13" t="s">
        <v>85</v>
      </c>
      <c r="AW309" s="13" t="s">
        <v>33</v>
      </c>
      <c r="AX309" s="13" t="s">
        <v>77</v>
      </c>
      <c r="AY309" s="177" t="s">
        <v>139</v>
      </c>
    </row>
    <row r="310" spans="1:65" s="13" customFormat="1" ht="22.5">
      <c r="B310" s="175"/>
      <c r="D310" s="176" t="s">
        <v>149</v>
      </c>
      <c r="E310" s="177" t="s">
        <v>1</v>
      </c>
      <c r="F310" s="178" t="s">
        <v>370</v>
      </c>
      <c r="H310" s="179">
        <v>0.33400000000000002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77" t="s">
        <v>149</v>
      </c>
      <c r="AU310" s="177" t="s">
        <v>85</v>
      </c>
      <c r="AV310" s="13" t="s">
        <v>85</v>
      </c>
      <c r="AW310" s="13" t="s">
        <v>33</v>
      </c>
      <c r="AX310" s="13" t="s">
        <v>77</v>
      </c>
      <c r="AY310" s="177" t="s">
        <v>139</v>
      </c>
    </row>
    <row r="311" spans="1:65" s="13" customFormat="1" ht="22.5">
      <c r="B311" s="175"/>
      <c r="D311" s="176" t="s">
        <v>149</v>
      </c>
      <c r="E311" s="177" t="s">
        <v>1</v>
      </c>
      <c r="F311" s="178" t="s">
        <v>371</v>
      </c>
      <c r="H311" s="179">
        <v>0.495</v>
      </c>
      <c r="I311" s="180"/>
      <c r="L311" s="175"/>
      <c r="M311" s="181"/>
      <c r="N311" s="182"/>
      <c r="O311" s="182"/>
      <c r="P311" s="182"/>
      <c r="Q311" s="182"/>
      <c r="R311" s="182"/>
      <c r="S311" s="182"/>
      <c r="T311" s="183"/>
      <c r="AT311" s="177" t="s">
        <v>149</v>
      </c>
      <c r="AU311" s="177" t="s">
        <v>85</v>
      </c>
      <c r="AV311" s="13" t="s">
        <v>85</v>
      </c>
      <c r="AW311" s="13" t="s">
        <v>33</v>
      </c>
      <c r="AX311" s="13" t="s">
        <v>77</v>
      </c>
      <c r="AY311" s="177" t="s">
        <v>139</v>
      </c>
    </row>
    <row r="312" spans="1:65" s="14" customFormat="1" ht="11.25">
      <c r="B312" s="184"/>
      <c r="D312" s="176" t="s">
        <v>149</v>
      </c>
      <c r="E312" s="185" t="s">
        <v>1</v>
      </c>
      <c r="F312" s="186" t="s">
        <v>163</v>
      </c>
      <c r="H312" s="187">
        <v>2.3069999999999999</v>
      </c>
      <c r="I312" s="188"/>
      <c r="L312" s="184"/>
      <c r="M312" s="189"/>
      <c r="N312" s="190"/>
      <c r="O312" s="190"/>
      <c r="P312" s="190"/>
      <c r="Q312" s="190"/>
      <c r="R312" s="190"/>
      <c r="S312" s="190"/>
      <c r="T312" s="191"/>
      <c r="AT312" s="185" t="s">
        <v>149</v>
      </c>
      <c r="AU312" s="185" t="s">
        <v>85</v>
      </c>
      <c r="AV312" s="14" t="s">
        <v>140</v>
      </c>
      <c r="AW312" s="14" t="s">
        <v>33</v>
      </c>
      <c r="AX312" s="14" t="s">
        <v>77</v>
      </c>
      <c r="AY312" s="185" t="s">
        <v>139</v>
      </c>
    </row>
    <row r="313" spans="1:65" s="15" customFormat="1" ht="11.25">
      <c r="B313" s="192"/>
      <c r="D313" s="176" t="s">
        <v>149</v>
      </c>
      <c r="E313" s="193" t="s">
        <v>1</v>
      </c>
      <c r="F313" s="194" t="s">
        <v>266</v>
      </c>
      <c r="H313" s="195">
        <v>20.757000000000001</v>
      </c>
      <c r="I313" s="196"/>
      <c r="L313" s="192"/>
      <c r="M313" s="197"/>
      <c r="N313" s="198"/>
      <c r="O313" s="198"/>
      <c r="P313" s="198"/>
      <c r="Q313" s="198"/>
      <c r="R313" s="198"/>
      <c r="S313" s="198"/>
      <c r="T313" s="199"/>
      <c r="AT313" s="193" t="s">
        <v>149</v>
      </c>
      <c r="AU313" s="193" t="s">
        <v>85</v>
      </c>
      <c r="AV313" s="15" t="s">
        <v>147</v>
      </c>
      <c r="AW313" s="15" t="s">
        <v>33</v>
      </c>
      <c r="AX313" s="15" t="s">
        <v>8</v>
      </c>
      <c r="AY313" s="193" t="s">
        <v>139</v>
      </c>
    </row>
    <row r="314" spans="1:65" s="2" customFormat="1" ht="24" customHeight="1">
      <c r="A314" s="32"/>
      <c r="B314" s="161"/>
      <c r="C314" s="162" t="s">
        <v>372</v>
      </c>
      <c r="D314" s="162" t="s">
        <v>142</v>
      </c>
      <c r="E314" s="163" t="s">
        <v>373</v>
      </c>
      <c r="F314" s="164" t="s">
        <v>374</v>
      </c>
      <c r="G314" s="165" t="s">
        <v>154</v>
      </c>
      <c r="H314" s="166">
        <v>164.9</v>
      </c>
      <c r="I314" s="167"/>
      <c r="J314" s="168">
        <f>ROUND(I314*H314,0)</f>
        <v>0</v>
      </c>
      <c r="K314" s="164" t="s">
        <v>146</v>
      </c>
      <c r="L314" s="33"/>
      <c r="M314" s="169" t="s">
        <v>1</v>
      </c>
      <c r="N314" s="170" t="s">
        <v>42</v>
      </c>
      <c r="O314" s="58"/>
      <c r="P314" s="171">
        <f>O314*H314</f>
        <v>0</v>
      </c>
      <c r="Q314" s="171">
        <v>0</v>
      </c>
      <c r="R314" s="171">
        <f>Q314*H314</f>
        <v>0</v>
      </c>
      <c r="S314" s="171">
        <v>0.03</v>
      </c>
      <c r="T314" s="172">
        <f>S314*H314</f>
        <v>4.9470000000000001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3" t="s">
        <v>223</v>
      </c>
      <c r="AT314" s="173" t="s">
        <v>142</v>
      </c>
      <c r="AU314" s="173" t="s">
        <v>85</v>
      </c>
      <c r="AY314" s="17" t="s">
        <v>139</v>
      </c>
      <c r="BE314" s="174">
        <f>IF(N314="základní",J314,0)</f>
        <v>0</v>
      </c>
      <c r="BF314" s="174">
        <f>IF(N314="snížená",J314,0)</f>
        <v>0</v>
      </c>
      <c r="BG314" s="174">
        <f>IF(N314="zákl. přenesená",J314,0)</f>
        <v>0</v>
      </c>
      <c r="BH314" s="174">
        <f>IF(N314="sníž. přenesená",J314,0)</f>
        <v>0</v>
      </c>
      <c r="BI314" s="174">
        <f>IF(N314="nulová",J314,0)</f>
        <v>0</v>
      </c>
      <c r="BJ314" s="17" t="s">
        <v>8</v>
      </c>
      <c r="BK314" s="174">
        <f>ROUND(I314*H314,0)</f>
        <v>0</v>
      </c>
      <c r="BL314" s="17" t="s">
        <v>223</v>
      </c>
      <c r="BM314" s="173" t="s">
        <v>375</v>
      </c>
    </row>
    <row r="315" spans="1:65" s="13" customFormat="1" ht="11.25">
      <c r="B315" s="175"/>
      <c r="D315" s="176" t="s">
        <v>149</v>
      </c>
      <c r="E315" s="177" t="s">
        <v>1</v>
      </c>
      <c r="F315" s="178" t="s">
        <v>376</v>
      </c>
      <c r="H315" s="179">
        <v>164.9</v>
      </c>
      <c r="I315" s="180"/>
      <c r="L315" s="175"/>
      <c r="M315" s="181"/>
      <c r="N315" s="182"/>
      <c r="O315" s="182"/>
      <c r="P315" s="182"/>
      <c r="Q315" s="182"/>
      <c r="R315" s="182"/>
      <c r="S315" s="182"/>
      <c r="T315" s="183"/>
      <c r="AT315" s="177" t="s">
        <v>149</v>
      </c>
      <c r="AU315" s="177" t="s">
        <v>85</v>
      </c>
      <c r="AV315" s="13" t="s">
        <v>85</v>
      </c>
      <c r="AW315" s="13" t="s">
        <v>33</v>
      </c>
      <c r="AX315" s="13" t="s">
        <v>8</v>
      </c>
      <c r="AY315" s="177" t="s">
        <v>139</v>
      </c>
    </row>
    <row r="316" spans="1:65" s="2" customFormat="1" ht="24" customHeight="1">
      <c r="A316" s="32"/>
      <c r="B316" s="161"/>
      <c r="C316" s="162" t="s">
        <v>377</v>
      </c>
      <c r="D316" s="162" t="s">
        <v>142</v>
      </c>
      <c r="E316" s="163" t="s">
        <v>378</v>
      </c>
      <c r="F316" s="164" t="s">
        <v>379</v>
      </c>
      <c r="G316" s="165" t="s">
        <v>201</v>
      </c>
      <c r="H316" s="166">
        <v>25.634</v>
      </c>
      <c r="I316" s="167"/>
      <c r="J316" s="168">
        <f>ROUND(I316*H316,0)</f>
        <v>0</v>
      </c>
      <c r="K316" s="164" t="s">
        <v>146</v>
      </c>
      <c r="L316" s="33"/>
      <c r="M316" s="169" t="s">
        <v>1</v>
      </c>
      <c r="N316" s="170" t="s">
        <v>42</v>
      </c>
      <c r="O316" s="58"/>
      <c r="P316" s="171">
        <f>O316*H316</f>
        <v>0</v>
      </c>
      <c r="Q316" s="171">
        <v>0</v>
      </c>
      <c r="R316" s="171">
        <f>Q316*H316</f>
        <v>0</v>
      </c>
      <c r="S316" s="171">
        <v>0</v>
      </c>
      <c r="T316" s="172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3" t="s">
        <v>223</v>
      </c>
      <c r="AT316" s="173" t="s">
        <v>142</v>
      </c>
      <c r="AU316" s="173" t="s">
        <v>85</v>
      </c>
      <c r="AY316" s="17" t="s">
        <v>139</v>
      </c>
      <c r="BE316" s="174">
        <f>IF(N316="základní",J316,0)</f>
        <v>0</v>
      </c>
      <c r="BF316" s="174">
        <f>IF(N316="snížená",J316,0)</f>
        <v>0</v>
      </c>
      <c r="BG316" s="174">
        <f>IF(N316="zákl. přenesená",J316,0)</f>
        <v>0</v>
      </c>
      <c r="BH316" s="174">
        <f>IF(N316="sníž. přenesená",J316,0)</f>
        <v>0</v>
      </c>
      <c r="BI316" s="174">
        <f>IF(N316="nulová",J316,0)</f>
        <v>0</v>
      </c>
      <c r="BJ316" s="17" t="s">
        <v>8</v>
      </c>
      <c r="BK316" s="174">
        <f>ROUND(I316*H316,0)</f>
        <v>0</v>
      </c>
      <c r="BL316" s="17" t="s">
        <v>223</v>
      </c>
      <c r="BM316" s="173" t="s">
        <v>380</v>
      </c>
    </row>
    <row r="317" spans="1:65" s="12" customFormat="1" ht="22.9" customHeight="1">
      <c r="B317" s="148"/>
      <c r="D317" s="149" t="s">
        <v>76</v>
      </c>
      <c r="E317" s="159" t="s">
        <v>381</v>
      </c>
      <c r="F317" s="159" t="s">
        <v>382</v>
      </c>
      <c r="I317" s="151"/>
      <c r="J317" s="160">
        <f>BK317</f>
        <v>0</v>
      </c>
      <c r="L317" s="148"/>
      <c r="M317" s="153"/>
      <c r="N317" s="154"/>
      <c r="O317" s="154"/>
      <c r="P317" s="155">
        <f>SUM(P318:P327)</f>
        <v>0</v>
      </c>
      <c r="Q317" s="154"/>
      <c r="R317" s="155">
        <f>SUM(R318:R327)</f>
        <v>5.1938020890000006E-2</v>
      </c>
      <c r="S317" s="154"/>
      <c r="T317" s="156">
        <f>SUM(T318:T327)</f>
        <v>0</v>
      </c>
      <c r="AR317" s="149" t="s">
        <v>85</v>
      </c>
      <c r="AT317" s="157" t="s">
        <v>76</v>
      </c>
      <c r="AU317" s="157" t="s">
        <v>8</v>
      </c>
      <c r="AY317" s="149" t="s">
        <v>139</v>
      </c>
      <c r="BK317" s="158">
        <f>SUM(BK318:BK327)</f>
        <v>0</v>
      </c>
    </row>
    <row r="318" spans="1:65" s="2" customFormat="1" ht="16.5" customHeight="1">
      <c r="A318" s="32"/>
      <c r="B318" s="161"/>
      <c r="C318" s="162" t="s">
        <v>383</v>
      </c>
      <c r="D318" s="162" t="s">
        <v>142</v>
      </c>
      <c r="E318" s="163" t="s">
        <v>384</v>
      </c>
      <c r="F318" s="164" t="s">
        <v>385</v>
      </c>
      <c r="G318" s="165" t="s">
        <v>154</v>
      </c>
      <c r="H318" s="166">
        <v>2.1</v>
      </c>
      <c r="I318" s="167"/>
      <c r="J318" s="168">
        <f>ROUND(I318*H318,0)</f>
        <v>0</v>
      </c>
      <c r="K318" s="164" t="s">
        <v>146</v>
      </c>
      <c r="L318" s="33"/>
      <c r="M318" s="169" t="s">
        <v>1</v>
      </c>
      <c r="N318" s="170" t="s">
        <v>42</v>
      </c>
      <c r="O318" s="58"/>
      <c r="P318" s="171">
        <f>O318*H318</f>
        <v>0</v>
      </c>
      <c r="Q318" s="171">
        <v>0</v>
      </c>
      <c r="R318" s="171">
        <f>Q318*H318</f>
        <v>0</v>
      </c>
      <c r="S318" s="171">
        <v>0</v>
      </c>
      <c r="T318" s="172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3" t="s">
        <v>223</v>
      </c>
      <c r="AT318" s="173" t="s">
        <v>142</v>
      </c>
      <c r="AU318" s="173" t="s">
        <v>85</v>
      </c>
      <c r="AY318" s="17" t="s">
        <v>139</v>
      </c>
      <c r="BE318" s="174">
        <f>IF(N318="základní",J318,0)</f>
        <v>0</v>
      </c>
      <c r="BF318" s="174">
        <f>IF(N318="snížená",J318,0)</f>
        <v>0</v>
      </c>
      <c r="BG318" s="174">
        <f>IF(N318="zákl. přenesená",J318,0)</f>
        <v>0</v>
      </c>
      <c r="BH318" s="174">
        <f>IF(N318="sníž. přenesená",J318,0)</f>
        <v>0</v>
      </c>
      <c r="BI318" s="174">
        <f>IF(N318="nulová",J318,0)</f>
        <v>0</v>
      </c>
      <c r="BJ318" s="17" t="s">
        <v>8</v>
      </c>
      <c r="BK318" s="174">
        <f>ROUND(I318*H318,0)</f>
        <v>0</v>
      </c>
      <c r="BL318" s="17" t="s">
        <v>223</v>
      </c>
      <c r="BM318" s="173" t="s">
        <v>386</v>
      </c>
    </row>
    <row r="319" spans="1:65" s="13" customFormat="1" ht="11.25">
      <c r="B319" s="175"/>
      <c r="D319" s="176" t="s">
        <v>149</v>
      </c>
      <c r="E319" s="177" t="s">
        <v>1</v>
      </c>
      <c r="F319" s="178" t="s">
        <v>191</v>
      </c>
      <c r="H319" s="179">
        <v>2.1</v>
      </c>
      <c r="I319" s="180"/>
      <c r="L319" s="175"/>
      <c r="M319" s="181"/>
      <c r="N319" s="182"/>
      <c r="O319" s="182"/>
      <c r="P319" s="182"/>
      <c r="Q319" s="182"/>
      <c r="R319" s="182"/>
      <c r="S319" s="182"/>
      <c r="T319" s="183"/>
      <c r="AT319" s="177" t="s">
        <v>149</v>
      </c>
      <c r="AU319" s="177" t="s">
        <v>85</v>
      </c>
      <c r="AV319" s="13" t="s">
        <v>85</v>
      </c>
      <c r="AW319" s="13" t="s">
        <v>33</v>
      </c>
      <c r="AX319" s="13" t="s">
        <v>77</v>
      </c>
      <c r="AY319" s="177" t="s">
        <v>139</v>
      </c>
    </row>
    <row r="320" spans="1:65" s="14" customFormat="1" ht="11.25">
      <c r="B320" s="184"/>
      <c r="D320" s="176" t="s">
        <v>149</v>
      </c>
      <c r="E320" s="185" t="s">
        <v>1</v>
      </c>
      <c r="F320" s="186" t="s">
        <v>163</v>
      </c>
      <c r="H320" s="187">
        <v>2.1</v>
      </c>
      <c r="I320" s="188"/>
      <c r="L320" s="184"/>
      <c r="M320" s="189"/>
      <c r="N320" s="190"/>
      <c r="O320" s="190"/>
      <c r="P320" s="190"/>
      <c r="Q320" s="190"/>
      <c r="R320" s="190"/>
      <c r="S320" s="190"/>
      <c r="T320" s="191"/>
      <c r="AT320" s="185" t="s">
        <v>149</v>
      </c>
      <c r="AU320" s="185" t="s">
        <v>85</v>
      </c>
      <c r="AV320" s="14" t="s">
        <v>140</v>
      </c>
      <c r="AW320" s="14" t="s">
        <v>33</v>
      </c>
      <c r="AX320" s="14" t="s">
        <v>8</v>
      </c>
      <c r="AY320" s="185" t="s">
        <v>139</v>
      </c>
    </row>
    <row r="321" spans="1:65" s="2" customFormat="1" ht="24" customHeight="1">
      <c r="A321" s="32"/>
      <c r="B321" s="161"/>
      <c r="C321" s="200" t="s">
        <v>387</v>
      </c>
      <c r="D321" s="200" t="s">
        <v>274</v>
      </c>
      <c r="E321" s="201" t="s">
        <v>388</v>
      </c>
      <c r="F321" s="202" t="s">
        <v>389</v>
      </c>
      <c r="G321" s="203" t="s">
        <v>154</v>
      </c>
      <c r="H321" s="204">
        <v>2.2050000000000001</v>
      </c>
      <c r="I321" s="205"/>
      <c r="J321" s="206">
        <f>ROUND(I321*H321,0)</f>
        <v>0</v>
      </c>
      <c r="K321" s="202" t="s">
        <v>146</v>
      </c>
      <c r="L321" s="207"/>
      <c r="M321" s="208" t="s">
        <v>1</v>
      </c>
      <c r="N321" s="209" t="s">
        <v>42</v>
      </c>
      <c r="O321" s="58"/>
      <c r="P321" s="171">
        <f>O321*H321</f>
        <v>0</v>
      </c>
      <c r="Q321" s="171">
        <v>5.5999999999999999E-3</v>
      </c>
      <c r="R321" s="171">
        <f>Q321*H321</f>
        <v>1.2348E-2</v>
      </c>
      <c r="S321" s="171">
        <v>0</v>
      </c>
      <c r="T321" s="172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3" t="s">
        <v>277</v>
      </c>
      <c r="AT321" s="173" t="s">
        <v>274</v>
      </c>
      <c r="AU321" s="173" t="s">
        <v>85</v>
      </c>
      <c r="AY321" s="17" t="s">
        <v>139</v>
      </c>
      <c r="BE321" s="174">
        <f>IF(N321="základní",J321,0)</f>
        <v>0</v>
      </c>
      <c r="BF321" s="174">
        <f>IF(N321="snížená",J321,0)</f>
        <v>0</v>
      </c>
      <c r="BG321" s="174">
        <f>IF(N321="zákl. přenesená",J321,0)</f>
        <v>0</v>
      </c>
      <c r="BH321" s="174">
        <f>IF(N321="sníž. přenesená",J321,0)</f>
        <v>0</v>
      </c>
      <c r="BI321" s="174">
        <f>IF(N321="nulová",J321,0)</f>
        <v>0</v>
      </c>
      <c r="BJ321" s="17" t="s">
        <v>8</v>
      </c>
      <c r="BK321" s="174">
        <f>ROUND(I321*H321,0)</f>
        <v>0</v>
      </c>
      <c r="BL321" s="17" t="s">
        <v>223</v>
      </c>
      <c r="BM321" s="173" t="s">
        <v>390</v>
      </c>
    </row>
    <row r="322" spans="1:65" s="13" customFormat="1" ht="11.25">
      <c r="B322" s="175"/>
      <c r="D322" s="176" t="s">
        <v>149</v>
      </c>
      <c r="E322" s="177" t="s">
        <v>1</v>
      </c>
      <c r="F322" s="178" t="s">
        <v>391</v>
      </c>
      <c r="H322" s="179">
        <v>2.2050000000000001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77" t="s">
        <v>149</v>
      </c>
      <c r="AU322" s="177" t="s">
        <v>85</v>
      </c>
      <c r="AV322" s="13" t="s">
        <v>85</v>
      </c>
      <c r="AW322" s="13" t="s">
        <v>33</v>
      </c>
      <c r="AX322" s="13" t="s">
        <v>77</v>
      </c>
      <c r="AY322" s="177" t="s">
        <v>139</v>
      </c>
    </row>
    <row r="323" spans="1:65" s="14" customFormat="1" ht="11.25">
      <c r="B323" s="184"/>
      <c r="D323" s="176" t="s">
        <v>149</v>
      </c>
      <c r="E323" s="185" t="s">
        <v>1</v>
      </c>
      <c r="F323" s="186" t="s">
        <v>163</v>
      </c>
      <c r="H323" s="187">
        <v>2.2050000000000001</v>
      </c>
      <c r="I323" s="188"/>
      <c r="L323" s="184"/>
      <c r="M323" s="189"/>
      <c r="N323" s="190"/>
      <c r="O323" s="190"/>
      <c r="P323" s="190"/>
      <c r="Q323" s="190"/>
      <c r="R323" s="190"/>
      <c r="S323" s="190"/>
      <c r="T323" s="191"/>
      <c r="AT323" s="185" t="s">
        <v>149</v>
      </c>
      <c r="AU323" s="185" t="s">
        <v>85</v>
      </c>
      <c r="AV323" s="14" t="s">
        <v>140</v>
      </c>
      <c r="AW323" s="14" t="s">
        <v>33</v>
      </c>
      <c r="AX323" s="14" t="s">
        <v>8</v>
      </c>
      <c r="AY323" s="185" t="s">
        <v>139</v>
      </c>
    </row>
    <row r="324" spans="1:65" s="2" customFormat="1" ht="36" customHeight="1">
      <c r="A324" s="32"/>
      <c r="B324" s="161"/>
      <c r="C324" s="162" t="s">
        <v>392</v>
      </c>
      <c r="D324" s="162" t="s">
        <v>142</v>
      </c>
      <c r="E324" s="163" t="s">
        <v>393</v>
      </c>
      <c r="F324" s="164" t="s">
        <v>394</v>
      </c>
      <c r="G324" s="165" t="s">
        <v>154</v>
      </c>
      <c r="H324" s="166">
        <v>2.1</v>
      </c>
      <c r="I324" s="167"/>
      <c r="J324" s="168">
        <f>ROUND(I324*H324,0)</f>
        <v>0</v>
      </c>
      <c r="K324" s="164" t="s">
        <v>146</v>
      </c>
      <c r="L324" s="33"/>
      <c r="M324" s="169" t="s">
        <v>1</v>
      </c>
      <c r="N324" s="170" t="s">
        <v>42</v>
      </c>
      <c r="O324" s="58"/>
      <c r="P324" s="171">
        <f>O324*H324</f>
        <v>0</v>
      </c>
      <c r="Q324" s="171">
        <v>1.8852390900000002E-2</v>
      </c>
      <c r="R324" s="171">
        <f>Q324*H324</f>
        <v>3.9590020890000008E-2</v>
      </c>
      <c r="S324" s="171">
        <v>0</v>
      </c>
      <c r="T324" s="172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3" t="s">
        <v>223</v>
      </c>
      <c r="AT324" s="173" t="s">
        <v>142</v>
      </c>
      <c r="AU324" s="173" t="s">
        <v>85</v>
      </c>
      <c r="AY324" s="17" t="s">
        <v>139</v>
      </c>
      <c r="BE324" s="174">
        <f>IF(N324="základní",J324,0)</f>
        <v>0</v>
      </c>
      <c r="BF324" s="174">
        <f>IF(N324="snížená",J324,0)</f>
        <v>0</v>
      </c>
      <c r="BG324" s="174">
        <f>IF(N324="zákl. přenesená",J324,0)</f>
        <v>0</v>
      </c>
      <c r="BH324" s="174">
        <f>IF(N324="sníž. přenesená",J324,0)</f>
        <v>0</v>
      </c>
      <c r="BI324" s="174">
        <f>IF(N324="nulová",J324,0)</f>
        <v>0</v>
      </c>
      <c r="BJ324" s="17" t="s">
        <v>8</v>
      </c>
      <c r="BK324" s="174">
        <f>ROUND(I324*H324,0)</f>
        <v>0</v>
      </c>
      <c r="BL324" s="17" t="s">
        <v>223</v>
      </c>
      <c r="BM324" s="173" t="s">
        <v>395</v>
      </c>
    </row>
    <row r="325" spans="1:65" s="13" customFormat="1" ht="11.25">
      <c r="B325" s="175"/>
      <c r="D325" s="176" t="s">
        <v>149</v>
      </c>
      <c r="E325" s="177" t="s">
        <v>1</v>
      </c>
      <c r="F325" s="178" t="s">
        <v>191</v>
      </c>
      <c r="H325" s="179">
        <v>2.1</v>
      </c>
      <c r="I325" s="180"/>
      <c r="L325" s="175"/>
      <c r="M325" s="181"/>
      <c r="N325" s="182"/>
      <c r="O325" s="182"/>
      <c r="P325" s="182"/>
      <c r="Q325" s="182"/>
      <c r="R325" s="182"/>
      <c r="S325" s="182"/>
      <c r="T325" s="183"/>
      <c r="AT325" s="177" t="s">
        <v>149</v>
      </c>
      <c r="AU325" s="177" t="s">
        <v>85</v>
      </c>
      <c r="AV325" s="13" t="s">
        <v>85</v>
      </c>
      <c r="AW325" s="13" t="s">
        <v>33</v>
      </c>
      <c r="AX325" s="13" t="s">
        <v>77</v>
      </c>
      <c r="AY325" s="177" t="s">
        <v>139</v>
      </c>
    </row>
    <row r="326" spans="1:65" s="14" customFormat="1" ht="11.25">
      <c r="B326" s="184"/>
      <c r="D326" s="176" t="s">
        <v>149</v>
      </c>
      <c r="E326" s="185" t="s">
        <v>1</v>
      </c>
      <c r="F326" s="186" t="s">
        <v>163</v>
      </c>
      <c r="H326" s="187">
        <v>2.1</v>
      </c>
      <c r="I326" s="188"/>
      <c r="L326" s="184"/>
      <c r="M326" s="189"/>
      <c r="N326" s="190"/>
      <c r="O326" s="190"/>
      <c r="P326" s="190"/>
      <c r="Q326" s="190"/>
      <c r="R326" s="190"/>
      <c r="S326" s="190"/>
      <c r="T326" s="191"/>
      <c r="AT326" s="185" t="s">
        <v>149</v>
      </c>
      <c r="AU326" s="185" t="s">
        <v>85</v>
      </c>
      <c r="AV326" s="14" t="s">
        <v>140</v>
      </c>
      <c r="AW326" s="14" t="s">
        <v>33</v>
      </c>
      <c r="AX326" s="14" t="s">
        <v>8</v>
      </c>
      <c r="AY326" s="185" t="s">
        <v>139</v>
      </c>
    </row>
    <row r="327" spans="1:65" s="2" customFormat="1" ht="24" customHeight="1">
      <c r="A327" s="32"/>
      <c r="B327" s="161"/>
      <c r="C327" s="162" t="s">
        <v>396</v>
      </c>
      <c r="D327" s="162" t="s">
        <v>142</v>
      </c>
      <c r="E327" s="163" t="s">
        <v>397</v>
      </c>
      <c r="F327" s="164" t="s">
        <v>398</v>
      </c>
      <c r="G327" s="165" t="s">
        <v>201</v>
      </c>
      <c r="H327" s="166">
        <v>5.1999999999999998E-2</v>
      </c>
      <c r="I327" s="167"/>
      <c r="J327" s="168">
        <f>ROUND(I327*H327,0)</f>
        <v>0</v>
      </c>
      <c r="K327" s="164" t="s">
        <v>146</v>
      </c>
      <c r="L327" s="33"/>
      <c r="M327" s="169" t="s">
        <v>1</v>
      </c>
      <c r="N327" s="170" t="s">
        <v>42</v>
      </c>
      <c r="O327" s="58"/>
      <c r="P327" s="171">
        <f>O327*H327</f>
        <v>0</v>
      </c>
      <c r="Q327" s="171">
        <v>0</v>
      </c>
      <c r="R327" s="171">
        <f>Q327*H327</f>
        <v>0</v>
      </c>
      <c r="S327" s="171">
        <v>0</v>
      </c>
      <c r="T327" s="172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3" t="s">
        <v>223</v>
      </c>
      <c r="AT327" s="173" t="s">
        <v>142</v>
      </c>
      <c r="AU327" s="173" t="s">
        <v>85</v>
      </c>
      <c r="AY327" s="17" t="s">
        <v>139</v>
      </c>
      <c r="BE327" s="174">
        <f>IF(N327="základní",J327,0)</f>
        <v>0</v>
      </c>
      <c r="BF327" s="174">
        <f>IF(N327="snížená",J327,0)</f>
        <v>0</v>
      </c>
      <c r="BG327" s="174">
        <f>IF(N327="zákl. přenesená",J327,0)</f>
        <v>0</v>
      </c>
      <c r="BH327" s="174">
        <f>IF(N327="sníž. přenesená",J327,0)</f>
        <v>0</v>
      </c>
      <c r="BI327" s="174">
        <f>IF(N327="nulová",J327,0)</f>
        <v>0</v>
      </c>
      <c r="BJ327" s="17" t="s">
        <v>8</v>
      </c>
      <c r="BK327" s="174">
        <f>ROUND(I327*H327,0)</f>
        <v>0</v>
      </c>
      <c r="BL327" s="17" t="s">
        <v>223</v>
      </c>
      <c r="BM327" s="173" t="s">
        <v>399</v>
      </c>
    </row>
    <row r="328" spans="1:65" s="12" customFormat="1" ht="22.9" customHeight="1">
      <c r="B328" s="148"/>
      <c r="D328" s="149" t="s">
        <v>76</v>
      </c>
      <c r="E328" s="159" t="s">
        <v>400</v>
      </c>
      <c r="F328" s="159" t="s">
        <v>401</v>
      </c>
      <c r="I328" s="151"/>
      <c r="J328" s="160">
        <f>BK328</f>
        <v>0</v>
      </c>
      <c r="L328" s="148"/>
      <c r="M328" s="153"/>
      <c r="N328" s="154"/>
      <c r="O328" s="154"/>
      <c r="P328" s="155">
        <f>SUM(P329:P374)</f>
        <v>0</v>
      </c>
      <c r="Q328" s="154"/>
      <c r="R328" s="155">
        <f>SUM(R329:R374)</f>
        <v>3.4759299371800001</v>
      </c>
      <c r="S328" s="154"/>
      <c r="T328" s="156">
        <f>SUM(T329:T374)</f>
        <v>0.82650464000000012</v>
      </c>
      <c r="AR328" s="149" t="s">
        <v>85</v>
      </c>
      <c r="AT328" s="157" t="s">
        <v>76</v>
      </c>
      <c r="AU328" s="157" t="s">
        <v>8</v>
      </c>
      <c r="AY328" s="149" t="s">
        <v>139</v>
      </c>
      <c r="BK328" s="158">
        <f>SUM(BK329:BK374)</f>
        <v>0</v>
      </c>
    </row>
    <row r="329" spans="1:65" s="2" customFormat="1" ht="24" customHeight="1">
      <c r="A329" s="32"/>
      <c r="B329" s="161"/>
      <c r="C329" s="162" t="s">
        <v>402</v>
      </c>
      <c r="D329" s="162" t="s">
        <v>142</v>
      </c>
      <c r="E329" s="163" t="s">
        <v>403</v>
      </c>
      <c r="F329" s="164" t="s">
        <v>404</v>
      </c>
      <c r="G329" s="165" t="s">
        <v>154</v>
      </c>
      <c r="H329" s="166">
        <v>50.865000000000002</v>
      </c>
      <c r="I329" s="167"/>
      <c r="J329" s="168">
        <f>ROUND(I329*H329,0)</f>
        <v>0</v>
      </c>
      <c r="K329" s="164" t="s">
        <v>1</v>
      </c>
      <c r="L329" s="33"/>
      <c r="M329" s="169" t="s">
        <v>1</v>
      </c>
      <c r="N329" s="170" t="s">
        <v>42</v>
      </c>
      <c r="O329" s="58"/>
      <c r="P329" s="171">
        <f>O329*H329</f>
        <v>0</v>
      </c>
      <c r="Q329" s="171">
        <v>0</v>
      </c>
      <c r="R329" s="171">
        <f>Q329*H329</f>
        <v>0</v>
      </c>
      <c r="S329" s="171">
        <v>7.0000000000000001E-3</v>
      </c>
      <c r="T329" s="172">
        <f>S329*H329</f>
        <v>0.35605500000000001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3" t="s">
        <v>223</v>
      </c>
      <c r="AT329" s="173" t="s">
        <v>142</v>
      </c>
      <c r="AU329" s="173" t="s">
        <v>85</v>
      </c>
      <c r="AY329" s="17" t="s">
        <v>139</v>
      </c>
      <c r="BE329" s="174">
        <f>IF(N329="základní",J329,0)</f>
        <v>0</v>
      </c>
      <c r="BF329" s="174">
        <f>IF(N329="snížená",J329,0)</f>
        <v>0</v>
      </c>
      <c r="BG329" s="174">
        <f>IF(N329="zákl. přenesená",J329,0)</f>
        <v>0</v>
      </c>
      <c r="BH329" s="174">
        <f>IF(N329="sníž. přenesená",J329,0)</f>
        <v>0</v>
      </c>
      <c r="BI329" s="174">
        <f>IF(N329="nulová",J329,0)</f>
        <v>0</v>
      </c>
      <c r="BJ329" s="17" t="s">
        <v>8</v>
      </c>
      <c r="BK329" s="174">
        <f>ROUND(I329*H329,0)</f>
        <v>0</v>
      </c>
      <c r="BL329" s="17" t="s">
        <v>223</v>
      </c>
      <c r="BM329" s="173" t="s">
        <v>405</v>
      </c>
    </row>
    <row r="330" spans="1:65" s="13" customFormat="1" ht="11.25">
      <c r="B330" s="175"/>
      <c r="D330" s="176" t="s">
        <v>149</v>
      </c>
      <c r="E330" s="177" t="s">
        <v>1</v>
      </c>
      <c r="F330" s="178" t="s">
        <v>406</v>
      </c>
      <c r="H330" s="179">
        <v>25.254000000000001</v>
      </c>
      <c r="I330" s="180"/>
      <c r="L330" s="175"/>
      <c r="M330" s="181"/>
      <c r="N330" s="182"/>
      <c r="O330" s="182"/>
      <c r="P330" s="182"/>
      <c r="Q330" s="182"/>
      <c r="R330" s="182"/>
      <c r="S330" s="182"/>
      <c r="T330" s="183"/>
      <c r="AT330" s="177" t="s">
        <v>149</v>
      </c>
      <c r="AU330" s="177" t="s">
        <v>85</v>
      </c>
      <c r="AV330" s="13" t="s">
        <v>85</v>
      </c>
      <c r="AW330" s="13" t="s">
        <v>33</v>
      </c>
      <c r="AX330" s="13" t="s">
        <v>77</v>
      </c>
      <c r="AY330" s="177" t="s">
        <v>139</v>
      </c>
    </row>
    <row r="331" spans="1:65" s="13" customFormat="1" ht="11.25">
      <c r="B331" s="175"/>
      <c r="D331" s="176" t="s">
        <v>149</v>
      </c>
      <c r="E331" s="177" t="s">
        <v>1</v>
      </c>
      <c r="F331" s="178" t="s">
        <v>407</v>
      </c>
      <c r="H331" s="179">
        <v>23.675999999999998</v>
      </c>
      <c r="I331" s="180"/>
      <c r="L331" s="175"/>
      <c r="M331" s="181"/>
      <c r="N331" s="182"/>
      <c r="O331" s="182"/>
      <c r="P331" s="182"/>
      <c r="Q331" s="182"/>
      <c r="R331" s="182"/>
      <c r="S331" s="182"/>
      <c r="T331" s="183"/>
      <c r="AT331" s="177" t="s">
        <v>149</v>
      </c>
      <c r="AU331" s="177" t="s">
        <v>85</v>
      </c>
      <c r="AV331" s="13" t="s">
        <v>85</v>
      </c>
      <c r="AW331" s="13" t="s">
        <v>33</v>
      </c>
      <c r="AX331" s="13" t="s">
        <v>77</v>
      </c>
      <c r="AY331" s="177" t="s">
        <v>139</v>
      </c>
    </row>
    <row r="332" spans="1:65" s="13" customFormat="1" ht="11.25">
      <c r="B332" s="175"/>
      <c r="D332" s="176" t="s">
        <v>149</v>
      </c>
      <c r="E332" s="177" t="s">
        <v>1</v>
      </c>
      <c r="F332" s="178" t="s">
        <v>408</v>
      </c>
      <c r="H332" s="179">
        <v>1.9350000000000001</v>
      </c>
      <c r="I332" s="180"/>
      <c r="L332" s="175"/>
      <c r="M332" s="181"/>
      <c r="N332" s="182"/>
      <c r="O332" s="182"/>
      <c r="P332" s="182"/>
      <c r="Q332" s="182"/>
      <c r="R332" s="182"/>
      <c r="S332" s="182"/>
      <c r="T332" s="183"/>
      <c r="AT332" s="177" t="s">
        <v>149</v>
      </c>
      <c r="AU332" s="177" t="s">
        <v>85</v>
      </c>
      <c r="AV332" s="13" t="s">
        <v>85</v>
      </c>
      <c r="AW332" s="13" t="s">
        <v>33</v>
      </c>
      <c r="AX332" s="13" t="s">
        <v>77</v>
      </c>
      <c r="AY332" s="177" t="s">
        <v>139</v>
      </c>
    </row>
    <row r="333" spans="1:65" s="14" customFormat="1" ht="11.25">
      <c r="B333" s="184"/>
      <c r="D333" s="176" t="s">
        <v>149</v>
      </c>
      <c r="E333" s="185" t="s">
        <v>91</v>
      </c>
      <c r="F333" s="186" t="s">
        <v>409</v>
      </c>
      <c r="H333" s="187">
        <v>50.865000000000002</v>
      </c>
      <c r="I333" s="188"/>
      <c r="L333" s="184"/>
      <c r="M333" s="189"/>
      <c r="N333" s="190"/>
      <c r="O333" s="190"/>
      <c r="P333" s="190"/>
      <c r="Q333" s="190"/>
      <c r="R333" s="190"/>
      <c r="S333" s="190"/>
      <c r="T333" s="191"/>
      <c r="AT333" s="185" t="s">
        <v>149</v>
      </c>
      <c r="AU333" s="185" t="s">
        <v>85</v>
      </c>
      <c r="AV333" s="14" t="s">
        <v>140</v>
      </c>
      <c r="AW333" s="14" t="s">
        <v>33</v>
      </c>
      <c r="AX333" s="14" t="s">
        <v>8</v>
      </c>
      <c r="AY333" s="185" t="s">
        <v>139</v>
      </c>
    </row>
    <row r="334" spans="1:65" s="2" customFormat="1" ht="24" customHeight="1">
      <c r="A334" s="32"/>
      <c r="B334" s="161"/>
      <c r="C334" s="162" t="s">
        <v>410</v>
      </c>
      <c r="D334" s="162" t="s">
        <v>142</v>
      </c>
      <c r="E334" s="163" t="s">
        <v>411</v>
      </c>
      <c r="F334" s="164" t="s">
        <v>412</v>
      </c>
      <c r="G334" s="165" t="s">
        <v>154</v>
      </c>
      <c r="H334" s="166">
        <v>55.106000000000002</v>
      </c>
      <c r="I334" s="167"/>
      <c r="J334" s="168">
        <f>ROUND(I334*H334,0)</f>
        <v>0</v>
      </c>
      <c r="K334" s="164" t="s">
        <v>146</v>
      </c>
      <c r="L334" s="33"/>
      <c r="M334" s="169" t="s">
        <v>1</v>
      </c>
      <c r="N334" s="170" t="s">
        <v>42</v>
      </c>
      <c r="O334" s="58"/>
      <c r="P334" s="171">
        <f>O334*H334</f>
        <v>0</v>
      </c>
      <c r="Q334" s="171">
        <v>0</v>
      </c>
      <c r="R334" s="171">
        <f>Q334*H334</f>
        <v>0</v>
      </c>
      <c r="S334" s="171">
        <v>5.94E-3</v>
      </c>
      <c r="T334" s="172">
        <f>S334*H334</f>
        <v>0.32732964000000003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3" t="s">
        <v>223</v>
      </c>
      <c r="AT334" s="173" t="s">
        <v>142</v>
      </c>
      <c r="AU334" s="173" t="s">
        <v>85</v>
      </c>
      <c r="AY334" s="17" t="s">
        <v>139</v>
      </c>
      <c r="BE334" s="174">
        <f>IF(N334="základní",J334,0)</f>
        <v>0</v>
      </c>
      <c r="BF334" s="174">
        <f>IF(N334="snížená",J334,0)</f>
        <v>0</v>
      </c>
      <c r="BG334" s="174">
        <f>IF(N334="zákl. přenesená",J334,0)</f>
        <v>0</v>
      </c>
      <c r="BH334" s="174">
        <f>IF(N334="sníž. přenesená",J334,0)</f>
        <v>0</v>
      </c>
      <c r="BI334" s="174">
        <f>IF(N334="nulová",J334,0)</f>
        <v>0</v>
      </c>
      <c r="BJ334" s="17" t="s">
        <v>8</v>
      </c>
      <c r="BK334" s="174">
        <f>ROUND(I334*H334,0)</f>
        <v>0</v>
      </c>
      <c r="BL334" s="17" t="s">
        <v>223</v>
      </c>
      <c r="BM334" s="173" t="s">
        <v>413</v>
      </c>
    </row>
    <row r="335" spans="1:65" s="13" customFormat="1" ht="11.25">
      <c r="B335" s="175"/>
      <c r="D335" s="176" t="s">
        <v>149</v>
      </c>
      <c r="E335" s="177" t="s">
        <v>1</v>
      </c>
      <c r="F335" s="178" t="s">
        <v>414</v>
      </c>
      <c r="H335" s="179">
        <v>27.536999999999999</v>
      </c>
      <c r="I335" s="180"/>
      <c r="L335" s="175"/>
      <c r="M335" s="181"/>
      <c r="N335" s="182"/>
      <c r="O335" s="182"/>
      <c r="P335" s="182"/>
      <c r="Q335" s="182"/>
      <c r="R335" s="182"/>
      <c r="S335" s="182"/>
      <c r="T335" s="183"/>
      <c r="AT335" s="177" t="s">
        <v>149</v>
      </c>
      <c r="AU335" s="177" t="s">
        <v>85</v>
      </c>
      <c r="AV335" s="13" t="s">
        <v>85</v>
      </c>
      <c r="AW335" s="13" t="s">
        <v>33</v>
      </c>
      <c r="AX335" s="13" t="s">
        <v>77</v>
      </c>
      <c r="AY335" s="177" t="s">
        <v>139</v>
      </c>
    </row>
    <row r="336" spans="1:65" s="13" customFormat="1" ht="11.25">
      <c r="B336" s="175"/>
      <c r="D336" s="176" t="s">
        <v>149</v>
      </c>
      <c r="E336" s="177" t="s">
        <v>1</v>
      </c>
      <c r="F336" s="178" t="s">
        <v>415</v>
      </c>
      <c r="H336" s="179">
        <v>7.9</v>
      </c>
      <c r="I336" s="180"/>
      <c r="L336" s="175"/>
      <c r="M336" s="181"/>
      <c r="N336" s="182"/>
      <c r="O336" s="182"/>
      <c r="P336" s="182"/>
      <c r="Q336" s="182"/>
      <c r="R336" s="182"/>
      <c r="S336" s="182"/>
      <c r="T336" s="183"/>
      <c r="AT336" s="177" t="s">
        <v>149</v>
      </c>
      <c r="AU336" s="177" t="s">
        <v>85</v>
      </c>
      <c r="AV336" s="13" t="s">
        <v>85</v>
      </c>
      <c r="AW336" s="13" t="s">
        <v>33</v>
      </c>
      <c r="AX336" s="13" t="s">
        <v>77</v>
      </c>
      <c r="AY336" s="177" t="s">
        <v>139</v>
      </c>
    </row>
    <row r="337" spans="1:65" s="13" customFormat="1" ht="11.25">
      <c r="B337" s="175"/>
      <c r="D337" s="176" t="s">
        <v>149</v>
      </c>
      <c r="E337" s="177" t="s">
        <v>1</v>
      </c>
      <c r="F337" s="178" t="s">
        <v>416</v>
      </c>
      <c r="H337" s="179">
        <v>6.9850000000000003</v>
      </c>
      <c r="I337" s="180"/>
      <c r="L337" s="175"/>
      <c r="M337" s="181"/>
      <c r="N337" s="182"/>
      <c r="O337" s="182"/>
      <c r="P337" s="182"/>
      <c r="Q337" s="182"/>
      <c r="R337" s="182"/>
      <c r="S337" s="182"/>
      <c r="T337" s="183"/>
      <c r="AT337" s="177" t="s">
        <v>149</v>
      </c>
      <c r="AU337" s="177" t="s">
        <v>85</v>
      </c>
      <c r="AV337" s="13" t="s">
        <v>85</v>
      </c>
      <c r="AW337" s="13" t="s">
        <v>33</v>
      </c>
      <c r="AX337" s="13" t="s">
        <v>77</v>
      </c>
      <c r="AY337" s="177" t="s">
        <v>139</v>
      </c>
    </row>
    <row r="338" spans="1:65" s="13" customFormat="1" ht="11.25">
      <c r="B338" s="175"/>
      <c r="D338" s="176" t="s">
        <v>149</v>
      </c>
      <c r="E338" s="177" t="s">
        <v>1</v>
      </c>
      <c r="F338" s="178" t="s">
        <v>417</v>
      </c>
      <c r="H338" s="179">
        <v>7.399</v>
      </c>
      <c r="I338" s="180"/>
      <c r="L338" s="175"/>
      <c r="M338" s="181"/>
      <c r="N338" s="182"/>
      <c r="O338" s="182"/>
      <c r="P338" s="182"/>
      <c r="Q338" s="182"/>
      <c r="R338" s="182"/>
      <c r="S338" s="182"/>
      <c r="T338" s="183"/>
      <c r="AT338" s="177" t="s">
        <v>149</v>
      </c>
      <c r="AU338" s="177" t="s">
        <v>85</v>
      </c>
      <c r="AV338" s="13" t="s">
        <v>85</v>
      </c>
      <c r="AW338" s="13" t="s">
        <v>33</v>
      </c>
      <c r="AX338" s="13" t="s">
        <v>77</v>
      </c>
      <c r="AY338" s="177" t="s">
        <v>139</v>
      </c>
    </row>
    <row r="339" spans="1:65" s="13" customFormat="1" ht="11.25">
      <c r="B339" s="175"/>
      <c r="D339" s="176" t="s">
        <v>149</v>
      </c>
      <c r="E339" s="177" t="s">
        <v>1</v>
      </c>
      <c r="F339" s="178" t="s">
        <v>418</v>
      </c>
      <c r="H339" s="179">
        <v>5.2850000000000001</v>
      </c>
      <c r="I339" s="180"/>
      <c r="L339" s="175"/>
      <c r="M339" s="181"/>
      <c r="N339" s="182"/>
      <c r="O339" s="182"/>
      <c r="P339" s="182"/>
      <c r="Q339" s="182"/>
      <c r="R339" s="182"/>
      <c r="S339" s="182"/>
      <c r="T339" s="183"/>
      <c r="AT339" s="177" t="s">
        <v>149</v>
      </c>
      <c r="AU339" s="177" t="s">
        <v>85</v>
      </c>
      <c r="AV339" s="13" t="s">
        <v>85</v>
      </c>
      <c r="AW339" s="13" t="s">
        <v>33</v>
      </c>
      <c r="AX339" s="13" t="s">
        <v>77</v>
      </c>
      <c r="AY339" s="177" t="s">
        <v>139</v>
      </c>
    </row>
    <row r="340" spans="1:65" s="14" customFormat="1" ht="11.25">
      <c r="B340" s="184"/>
      <c r="D340" s="176" t="s">
        <v>149</v>
      </c>
      <c r="E340" s="185" t="s">
        <v>95</v>
      </c>
      <c r="F340" s="186" t="s">
        <v>419</v>
      </c>
      <c r="H340" s="187">
        <v>55.106000000000002</v>
      </c>
      <c r="I340" s="188"/>
      <c r="L340" s="184"/>
      <c r="M340" s="189"/>
      <c r="N340" s="190"/>
      <c r="O340" s="190"/>
      <c r="P340" s="190"/>
      <c r="Q340" s="190"/>
      <c r="R340" s="190"/>
      <c r="S340" s="190"/>
      <c r="T340" s="191"/>
      <c r="AT340" s="185" t="s">
        <v>149</v>
      </c>
      <c r="AU340" s="185" t="s">
        <v>85</v>
      </c>
      <c r="AV340" s="14" t="s">
        <v>140</v>
      </c>
      <c r="AW340" s="14" t="s">
        <v>33</v>
      </c>
      <c r="AX340" s="14" t="s">
        <v>8</v>
      </c>
      <c r="AY340" s="185" t="s">
        <v>139</v>
      </c>
    </row>
    <row r="341" spans="1:65" s="2" customFormat="1" ht="16.5" customHeight="1">
      <c r="A341" s="32"/>
      <c r="B341" s="161"/>
      <c r="C341" s="162" t="s">
        <v>420</v>
      </c>
      <c r="D341" s="162" t="s">
        <v>142</v>
      </c>
      <c r="E341" s="163" t="s">
        <v>421</v>
      </c>
      <c r="F341" s="164" t="s">
        <v>422</v>
      </c>
      <c r="G341" s="165" t="s">
        <v>270</v>
      </c>
      <c r="H341" s="166">
        <v>4</v>
      </c>
      <c r="I341" s="167"/>
      <c r="J341" s="168">
        <f>ROUND(I341*H341,0)</f>
        <v>0</v>
      </c>
      <c r="K341" s="164" t="s">
        <v>146</v>
      </c>
      <c r="L341" s="33"/>
      <c r="M341" s="169" t="s">
        <v>1</v>
      </c>
      <c r="N341" s="170" t="s">
        <v>42</v>
      </c>
      <c r="O341" s="58"/>
      <c r="P341" s="171">
        <f>O341*H341</f>
        <v>0</v>
      </c>
      <c r="Q341" s="171">
        <v>0</v>
      </c>
      <c r="R341" s="171">
        <f>Q341*H341</f>
        <v>0</v>
      </c>
      <c r="S341" s="171">
        <v>9.0600000000000003E-3</v>
      </c>
      <c r="T341" s="172">
        <f>S341*H341</f>
        <v>3.6240000000000001E-2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3" t="s">
        <v>223</v>
      </c>
      <c r="AT341" s="173" t="s">
        <v>142</v>
      </c>
      <c r="AU341" s="173" t="s">
        <v>85</v>
      </c>
      <c r="AY341" s="17" t="s">
        <v>139</v>
      </c>
      <c r="BE341" s="174">
        <f>IF(N341="základní",J341,0)</f>
        <v>0</v>
      </c>
      <c r="BF341" s="174">
        <f>IF(N341="snížená",J341,0)</f>
        <v>0</v>
      </c>
      <c r="BG341" s="174">
        <f>IF(N341="zákl. přenesená",J341,0)</f>
        <v>0</v>
      </c>
      <c r="BH341" s="174">
        <f>IF(N341="sníž. přenesená",J341,0)</f>
        <v>0</v>
      </c>
      <c r="BI341" s="174">
        <f>IF(N341="nulová",J341,0)</f>
        <v>0</v>
      </c>
      <c r="BJ341" s="17" t="s">
        <v>8</v>
      </c>
      <c r="BK341" s="174">
        <f>ROUND(I341*H341,0)</f>
        <v>0</v>
      </c>
      <c r="BL341" s="17" t="s">
        <v>223</v>
      </c>
      <c r="BM341" s="173" t="s">
        <v>423</v>
      </c>
    </row>
    <row r="342" spans="1:65" s="13" customFormat="1" ht="11.25">
      <c r="B342" s="175"/>
      <c r="D342" s="176" t="s">
        <v>149</v>
      </c>
      <c r="E342" s="177" t="s">
        <v>1</v>
      </c>
      <c r="F342" s="178" t="s">
        <v>147</v>
      </c>
      <c r="H342" s="179">
        <v>4</v>
      </c>
      <c r="I342" s="180"/>
      <c r="L342" s="175"/>
      <c r="M342" s="181"/>
      <c r="N342" s="182"/>
      <c r="O342" s="182"/>
      <c r="P342" s="182"/>
      <c r="Q342" s="182"/>
      <c r="R342" s="182"/>
      <c r="S342" s="182"/>
      <c r="T342" s="183"/>
      <c r="AT342" s="177" t="s">
        <v>149</v>
      </c>
      <c r="AU342" s="177" t="s">
        <v>85</v>
      </c>
      <c r="AV342" s="13" t="s">
        <v>85</v>
      </c>
      <c r="AW342" s="13" t="s">
        <v>33</v>
      </c>
      <c r="AX342" s="13" t="s">
        <v>8</v>
      </c>
      <c r="AY342" s="177" t="s">
        <v>139</v>
      </c>
    </row>
    <row r="343" spans="1:65" s="2" customFormat="1" ht="16.5" customHeight="1">
      <c r="A343" s="32"/>
      <c r="B343" s="161"/>
      <c r="C343" s="162" t="s">
        <v>424</v>
      </c>
      <c r="D343" s="162" t="s">
        <v>142</v>
      </c>
      <c r="E343" s="163" t="s">
        <v>425</v>
      </c>
      <c r="F343" s="164" t="s">
        <v>426</v>
      </c>
      <c r="G343" s="165" t="s">
        <v>282</v>
      </c>
      <c r="H343" s="166">
        <v>10.8</v>
      </c>
      <c r="I343" s="167"/>
      <c r="J343" s="168">
        <f>ROUND(I343*H343,0)</f>
        <v>0</v>
      </c>
      <c r="K343" s="164" t="s">
        <v>146</v>
      </c>
      <c r="L343" s="33"/>
      <c r="M343" s="169" t="s">
        <v>1</v>
      </c>
      <c r="N343" s="170" t="s">
        <v>42</v>
      </c>
      <c r="O343" s="58"/>
      <c r="P343" s="171">
        <f>O343*H343</f>
        <v>0</v>
      </c>
      <c r="Q343" s="171">
        <v>0</v>
      </c>
      <c r="R343" s="171">
        <f>Q343*H343</f>
        <v>0</v>
      </c>
      <c r="S343" s="171">
        <v>2.5999999999999999E-3</v>
      </c>
      <c r="T343" s="172">
        <f>S343*H343</f>
        <v>2.8080000000000001E-2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3" t="s">
        <v>223</v>
      </c>
      <c r="AT343" s="173" t="s">
        <v>142</v>
      </c>
      <c r="AU343" s="173" t="s">
        <v>85</v>
      </c>
      <c r="AY343" s="17" t="s">
        <v>139</v>
      </c>
      <c r="BE343" s="174">
        <f>IF(N343="základní",J343,0)</f>
        <v>0</v>
      </c>
      <c r="BF343" s="174">
        <f>IF(N343="snížená",J343,0)</f>
        <v>0</v>
      </c>
      <c r="BG343" s="174">
        <f>IF(N343="zákl. přenesená",J343,0)</f>
        <v>0</v>
      </c>
      <c r="BH343" s="174">
        <f>IF(N343="sníž. přenesená",J343,0)</f>
        <v>0</v>
      </c>
      <c r="BI343" s="174">
        <f>IF(N343="nulová",J343,0)</f>
        <v>0</v>
      </c>
      <c r="BJ343" s="17" t="s">
        <v>8</v>
      </c>
      <c r="BK343" s="174">
        <f>ROUND(I343*H343,0)</f>
        <v>0</v>
      </c>
      <c r="BL343" s="17" t="s">
        <v>223</v>
      </c>
      <c r="BM343" s="173" t="s">
        <v>427</v>
      </c>
    </row>
    <row r="344" spans="1:65" s="2" customFormat="1" ht="16.5" customHeight="1">
      <c r="A344" s="32"/>
      <c r="B344" s="161"/>
      <c r="C344" s="162" t="s">
        <v>428</v>
      </c>
      <c r="D344" s="162" t="s">
        <v>142</v>
      </c>
      <c r="E344" s="163" t="s">
        <v>429</v>
      </c>
      <c r="F344" s="164" t="s">
        <v>430</v>
      </c>
      <c r="G344" s="165" t="s">
        <v>282</v>
      </c>
      <c r="H344" s="166">
        <v>20</v>
      </c>
      <c r="I344" s="167"/>
      <c r="J344" s="168">
        <f>ROUND(I344*H344,0)</f>
        <v>0</v>
      </c>
      <c r="K344" s="164" t="s">
        <v>146</v>
      </c>
      <c r="L344" s="33"/>
      <c r="M344" s="169" t="s">
        <v>1</v>
      </c>
      <c r="N344" s="170" t="s">
        <v>42</v>
      </c>
      <c r="O344" s="58"/>
      <c r="P344" s="171">
        <f>O344*H344</f>
        <v>0</v>
      </c>
      <c r="Q344" s="171">
        <v>0</v>
      </c>
      <c r="R344" s="171">
        <f>Q344*H344</f>
        <v>0</v>
      </c>
      <c r="S344" s="171">
        <v>3.9399999999999999E-3</v>
      </c>
      <c r="T344" s="172">
        <f>S344*H344</f>
        <v>7.8799999999999995E-2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3" t="s">
        <v>223</v>
      </c>
      <c r="AT344" s="173" t="s">
        <v>142</v>
      </c>
      <c r="AU344" s="173" t="s">
        <v>85</v>
      </c>
      <c r="AY344" s="17" t="s">
        <v>139</v>
      </c>
      <c r="BE344" s="174">
        <f>IF(N344="základní",J344,0)</f>
        <v>0</v>
      </c>
      <c r="BF344" s="174">
        <f>IF(N344="snížená",J344,0)</f>
        <v>0</v>
      </c>
      <c r="BG344" s="174">
        <f>IF(N344="zákl. přenesená",J344,0)</f>
        <v>0</v>
      </c>
      <c r="BH344" s="174">
        <f>IF(N344="sníž. přenesená",J344,0)</f>
        <v>0</v>
      </c>
      <c r="BI344" s="174">
        <f>IF(N344="nulová",J344,0)</f>
        <v>0</v>
      </c>
      <c r="BJ344" s="17" t="s">
        <v>8</v>
      </c>
      <c r="BK344" s="174">
        <f>ROUND(I344*H344,0)</f>
        <v>0</v>
      </c>
      <c r="BL344" s="17" t="s">
        <v>223</v>
      </c>
      <c r="BM344" s="173" t="s">
        <v>431</v>
      </c>
    </row>
    <row r="345" spans="1:65" s="13" customFormat="1" ht="11.25">
      <c r="B345" s="175"/>
      <c r="D345" s="176" t="s">
        <v>149</v>
      </c>
      <c r="E345" s="177" t="s">
        <v>1</v>
      </c>
      <c r="F345" s="178" t="s">
        <v>432</v>
      </c>
      <c r="H345" s="179">
        <v>20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149</v>
      </c>
      <c r="AU345" s="177" t="s">
        <v>85</v>
      </c>
      <c r="AV345" s="13" t="s">
        <v>85</v>
      </c>
      <c r="AW345" s="13" t="s">
        <v>33</v>
      </c>
      <c r="AX345" s="13" t="s">
        <v>8</v>
      </c>
      <c r="AY345" s="177" t="s">
        <v>139</v>
      </c>
    </row>
    <row r="346" spans="1:65" s="2" customFormat="1" ht="24" customHeight="1">
      <c r="A346" s="32"/>
      <c r="B346" s="161"/>
      <c r="C346" s="162" t="s">
        <v>433</v>
      </c>
      <c r="D346" s="162" t="s">
        <v>142</v>
      </c>
      <c r="E346" s="163" t="s">
        <v>434</v>
      </c>
      <c r="F346" s="164" t="s">
        <v>435</v>
      </c>
      <c r="G346" s="165" t="s">
        <v>282</v>
      </c>
      <c r="H346" s="166">
        <v>24.81</v>
      </c>
      <c r="I346" s="167"/>
      <c r="J346" s="168">
        <f>ROUND(I346*H346,0)</f>
        <v>0</v>
      </c>
      <c r="K346" s="164" t="s">
        <v>146</v>
      </c>
      <c r="L346" s="33"/>
      <c r="M346" s="169" t="s">
        <v>1</v>
      </c>
      <c r="N346" s="170" t="s">
        <v>42</v>
      </c>
      <c r="O346" s="58"/>
      <c r="P346" s="171">
        <f>O346*H346</f>
        <v>0</v>
      </c>
      <c r="Q346" s="171">
        <v>6.3275799999999997E-4</v>
      </c>
      <c r="R346" s="171">
        <f>Q346*H346</f>
        <v>1.5698725979999998E-2</v>
      </c>
      <c r="S346" s="171">
        <v>0</v>
      </c>
      <c r="T346" s="172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3" t="s">
        <v>223</v>
      </c>
      <c r="AT346" s="173" t="s">
        <v>142</v>
      </c>
      <c r="AU346" s="173" t="s">
        <v>85</v>
      </c>
      <c r="AY346" s="17" t="s">
        <v>139</v>
      </c>
      <c r="BE346" s="174">
        <f>IF(N346="základní",J346,0)</f>
        <v>0</v>
      </c>
      <c r="BF346" s="174">
        <f>IF(N346="snížená",J346,0)</f>
        <v>0</v>
      </c>
      <c r="BG346" s="174">
        <f>IF(N346="zákl. přenesená",J346,0)</f>
        <v>0</v>
      </c>
      <c r="BH346" s="174">
        <f>IF(N346="sníž. přenesená",J346,0)</f>
        <v>0</v>
      </c>
      <c r="BI346" s="174">
        <f>IF(N346="nulová",J346,0)</f>
        <v>0</v>
      </c>
      <c r="BJ346" s="17" t="s">
        <v>8</v>
      </c>
      <c r="BK346" s="174">
        <f>ROUND(I346*H346,0)</f>
        <v>0</v>
      </c>
      <c r="BL346" s="17" t="s">
        <v>223</v>
      </c>
      <c r="BM346" s="173" t="s">
        <v>436</v>
      </c>
    </row>
    <row r="347" spans="1:65" s="13" customFormat="1" ht="11.25">
      <c r="B347" s="175"/>
      <c r="D347" s="176" t="s">
        <v>149</v>
      </c>
      <c r="E347" s="177" t="s">
        <v>1</v>
      </c>
      <c r="F347" s="178" t="s">
        <v>437</v>
      </c>
      <c r="H347" s="179">
        <v>9.01</v>
      </c>
      <c r="I347" s="180"/>
      <c r="L347" s="175"/>
      <c r="M347" s="181"/>
      <c r="N347" s="182"/>
      <c r="O347" s="182"/>
      <c r="P347" s="182"/>
      <c r="Q347" s="182"/>
      <c r="R347" s="182"/>
      <c r="S347" s="182"/>
      <c r="T347" s="183"/>
      <c r="AT347" s="177" t="s">
        <v>149</v>
      </c>
      <c r="AU347" s="177" t="s">
        <v>85</v>
      </c>
      <c r="AV347" s="13" t="s">
        <v>85</v>
      </c>
      <c r="AW347" s="13" t="s">
        <v>33</v>
      </c>
      <c r="AX347" s="13" t="s">
        <v>77</v>
      </c>
      <c r="AY347" s="177" t="s">
        <v>139</v>
      </c>
    </row>
    <row r="348" spans="1:65" s="13" customFormat="1" ht="11.25">
      <c r="B348" s="175"/>
      <c r="D348" s="176" t="s">
        <v>149</v>
      </c>
      <c r="E348" s="177" t="s">
        <v>1</v>
      </c>
      <c r="F348" s="178" t="s">
        <v>438</v>
      </c>
      <c r="H348" s="179">
        <v>13.31</v>
      </c>
      <c r="I348" s="180"/>
      <c r="L348" s="175"/>
      <c r="M348" s="181"/>
      <c r="N348" s="182"/>
      <c r="O348" s="182"/>
      <c r="P348" s="182"/>
      <c r="Q348" s="182"/>
      <c r="R348" s="182"/>
      <c r="S348" s="182"/>
      <c r="T348" s="183"/>
      <c r="AT348" s="177" t="s">
        <v>149</v>
      </c>
      <c r="AU348" s="177" t="s">
        <v>85</v>
      </c>
      <c r="AV348" s="13" t="s">
        <v>85</v>
      </c>
      <c r="AW348" s="13" t="s">
        <v>33</v>
      </c>
      <c r="AX348" s="13" t="s">
        <v>77</v>
      </c>
      <c r="AY348" s="177" t="s">
        <v>139</v>
      </c>
    </row>
    <row r="349" spans="1:65" s="13" customFormat="1" ht="11.25">
      <c r="B349" s="175"/>
      <c r="D349" s="176" t="s">
        <v>149</v>
      </c>
      <c r="E349" s="177" t="s">
        <v>1</v>
      </c>
      <c r="F349" s="178" t="s">
        <v>439</v>
      </c>
      <c r="H349" s="179">
        <v>2.4900000000000002</v>
      </c>
      <c r="I349" s="180"/>
      <c r="L349" s="175"/>
      <c r="M349" s="181"/>
      <c r="N349" s="182"/>
      <c r="O349" s="182"/>
      <c r="P349" s="182"/>
      <c r="Q349" s="182"/>
      <c r="R349" s="182"/>
      <c r="S349" s="182"/>
      <c r="T349" s="183"/>
      <c r="AT349" s="177" t="s">
        <v>149</v>
      </c>
      <c r="AU349" s="177" t="s">
        <v>85</v>
      </c>
      <c r="AV349" s="13" t="s">
        <v>85</v>
      </c>
      <c r="AW349" s="13" t="s">
        <v>33</v>
      </c>
      <c r="AX349" s="13" t="s">
        <v>77</v>
      </c>
      <c r="AY349" s="177" t="s">
        <v>139</v>
      </c>
    </row>
    <row r="350" spans="1:65" s="14" customFormat="1" ht="22.5">
      <c r="B350" s="184"/>
      <c r="D350" s="176" t="s">
        <v>149</v>
      </c>
      <c r="E350" s="185" t="s">
        <v>1</v>
      </c>
      <c r="F350" s="186" t="s">
        <v>440</v>
      </c>
      <c r="H350" s="187">
        <v>24.810000000000002</v>
      </c>
      <c r="I350" s="188"/>
      <c r="L350" s="184"/>
      <c r="M350" s="189"/>
      <c r="N350" s="190"/>
      <c r="O350" s="190"/>
      <c r="P350" s="190"/>
      <c r="Q350" s="190"/>
      <c r="R350" s="190"/>
      <c r="S350" s="190"/>
      <c r="T350" s="191"/>
      <c r="AT350" s="185" t="s">
        <v>149</v>
      </c>
      <c r="AU350" s="185" t="s">
        <v>85</v>
      </c>
      <c r="AV350" s="14" t="s">
        <v>140</v>
      </c>
      <c r="AW350" s="14" t="s">
        <v>33</v>
      </c>
      <c r="AX350" s="14" t="s">
        <v>8</v>
      </c>
      <c r="AY350" s="185" t="s">
        <v>139</v>
      </c>
    </row>
    <row r="351" spans="1:65" s="2" customFormat="1" ht="24" customHeight="1">
      <c r="A351" s="32"/>
      <c r="B351" s="161"/>
      <c r="C351" s="162" t="s">
        <v>441</v>
      </c>
      <c r="D351" s="162" t="s">
        <v>142</v>
      </c>
      <c r="E351" s="163" t="s">
        <v>442</v>
      </c>
      <c r="F351" s="164" t="s">
        <v>443</v>
      </c>
      <c r="G351" s="165" t="s">
        <v>154</v>
      </c>
      <c r="H351" s="166">
        <v>492.56400000000002</v>
      </c>
      <c r="I351" s="167"/>
      <c r="J351" s="168">
        <f>ROUND(I351*H351,0)</f>
        <v>0</v>
      </c>
      <c r="K351" s="164" t="s">
        <v>1</v>
      </c>
      <c r="L351" s="33"/>
      <c r="M351" s="169" t="s">
        <v>1</v>
      </c>
      <c r="N351" s="170" t="s">
        <v>42</v>
      </c>
      <c r="O351" s="58"/>
      <c r="P351" s="171">
        <f>O351*H351</f>
        <v>0</v>
      </c>
      <c r="Q351" s="171">
        <v>6.6037999999999999E-3</v>
      </c>
      <c r="R351" s="171">
        <f>Q351*H351</f>
        <v>3.2527941432</v>
      </c>
      <c r="S351" s="171">
        <v>0</v>
      </c>
      <c r="T351" s="172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3" t="s">
        <v>223</v>
      </c>
      <c r="AT351" s="173" t="s">
        <v>142</v>
      </c>
      <c r="AU351" s="173" t="s">
        <v>85</v>
      </c>
      <c r="AY351" s="17" t="s">
        <v>139</v>
      </c>
      <c r="BE351" s="174">
        <f>IF(N351="základní",J351,0)</f>
        <v>0</v>
      </c>
      <c r="BF351" s="174">
        <f>IF(N351="snížená",J351,0)</f>
        <v>0</v>
      </c>
      <c r="BG351" s="174">
        <f>IF(N351="zákl. přenesená",J351,0)</f>
        <v>0</v>
      </c>
      <c r="BH351" s="174">
        <f>IF(N351="sníž. přenesená",J351,0)</f>
        <v>0</v>
      </c>
      <c r="BI351" s="174">
        <f>IF(N351="nulová",J351,0)</f>
        <v>0</v>
      </c>
      <c r="BJ351" s="17" t="s">
        <v>8</v>
      </c>
      <c r="BK351" s="174">
        <f>ROUND(I351*H351,0)</f>
        <v>0</v>
      </c>
      <c r="BL351" s="17" t="s">
        <v>223</v>
      </c>
      <c r="BM351" s="173" t="s">
        <v>444</v>
      </c>
    </row>
    <row r="352" spans="1:65" s="13" customFormat="1" ht="11.25">
      <c r="B352" s="175"/>
      <c r="D352" s="176" t="s">
        <v>149</v>
      </c>
      <c r="E352" s="177" t="s">
        <v>1</v>
      </c>
      <c r="F352" s="178" t="s">
        <v>445</v>
      </c>
      <c r="H352" s="179">
        <v>242.86699999999999</v>
      </c>
      <c r="I352" s="180"/>
      <c r="L352" s="175"/>
      <c r="M352" s="181"/>
      <c r="N352" s="182"/>
      <c r="O352" s="182"/>
      <c r="P352" s="182"/>
      <c r="Q352" s="182"/>
      <c r="R352" s="182"/>
      <c r="S352" s="182"/>
      <c r="T352" s="183"/>
      <c r="AT352" s="177" t="s">
        <v>149</v>
      </c>
      <c r="AU352" s="177" t="s">
        <v>85</v>
      </c>
      <c r="AV352" s="13" t="s">
        <v>85</v>
      </c>
      <c r="AW352" s="13" t="s">
        <v>33</v>
      </c>
      <c r="AX352" s="13" t="s">
        <v>77</v>
      </c>
      <c r="AY352" s="177" t="s">
        <v>139</v>
      </c>
    </row>
    <row r="353" spans="1:65" s="13" customFormat="1" ht="11.25">
      <c r="B353" s="175"/>
      <c r="D353" s="176" t="s">
        <v>149</v>
      </c>
      <c r="E353" s="177" t="s">
        <v>1</v>
      </c>
      <c r="F353" s="178" t="s">
        <v>446</v>
      </c>
      <c r="H353" s="179">
        <v>232.345</v>
      </c>
      <c r="I353" s="180"/>
      <c r="L353" s="175"/>
      <c r="M353" s="181"/>
      <c r="N353" s="182"/>
      <c r="O353" s="182"/>
      <c r="P353" s="182"/>
      <c r="Q353" s="182"/>
      <c r="R353" s="182"/>
      <c r="S353" s="182"/>
      <c r="T353" s="183"/>
      <c r="AT353" s="177" t="s">
        <v>149</v>
      </c>
      <c r="AU353" s="177" t="s">
        <v>85</v>
      </c>
      <c r="AV353" s="13" t="s">
        <v>85</v>
      </c>
      <c r="AW353" s="13" t="s">
        <v>33</v>
      </c>
      <c r="AX353" s="13" t="s">
        <v>77</v>
      </c>
      <c r="AY353" s="177" t="s">
        <v>139</v>
      </c>
    </row>
    <row r="354" spans="1:65" s="14" customFormat="1" ht="22.5">
      <c r="B354" s="184"/>
      <c r="D354" s="176" t="s">
        <v>149</v>
      </c>
      <c r="E354" s="185" t="s">
        <v>1</v>
      </c>
      <c r="F354" s="186" t="s">
        <v>447</v>
      </c>
      <c r="H354" s="187">
        <v>475.21199999999999</v>
      </c>
      <c r="I354" s="188"/>
      <c r="L354" s="184"/>
      <c r="M354" s="189"/>
      <c r="N354" s="190"/>
      <c r="O354" s="190"/>
      <c r="P354" s="190"/>
      <c r="Q354" s="190"/>
      <c r="R354" s="190"/>
      <c r="S354" s="190"/>
      <c r="T354" s="191"/>
      <c r="AT354" s="185" t="s">
        <v>149</v>
      </c>
      <c r="AU354" s="185" t="s">
        <v>85</v>
      </c>
      <c r="AV354" s="14" t="s">
        <v>140</v>
      </c>
      <c r="AW354" s="14" t="s">
        <v>33</v>
      </c>
      <c r="AX354" s="14" t="s">
        <v>77</v>
      </c>
      <c r="AY354" s="185" t="s">
        <v>139</v>
      </c>
    </row>
    <row r="355" spans="1:65" s="13" customFormat="1" ht="11.25">
      <c r="B355" s="175"/>
      <c r="D355" s="176" t="s">
        <v>149</v>
      </c>
      <c r="E355" s="177" t="s">
        <v>1</v>
      </c>
      <c r="F355" s="178" t="s">
        <v>448</v>
      </c>
      <c r="H355" s="179">
        <v>1.9350000000000001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77" t="s">
        <v>149</v>
      </c>
      <c r="AU355" s="177" t="s">
        <v>85</v>
      </c>
      <c r="AV355" s="13" t="s">
        <v>85</v>
      </c>
      <c r="AW355" s="13" t="s">
        <v>33</v>
      </c>
      <c r="AX355" s="13" t="s">
        <v>77</v>
      </c>
      <c r="AY355" s="177" t="s">
        <v>139</v>
      </c>
    </row>
    <row r="356" spans="1:65" s="13" customFormat="1" ht="11.25">
      <c r="B356" s="175"/>
      <c r="D356" s="176" t="s">
        <v>149</v>
      </c>
      <c r="E356" s="177" t="s">
        <v>1</v>
      </c>
      <c r="F356" s="178" t="s">
        <v>449</v>
      </c>
      <c r="H356" s="179">
        <v>5.4059999999999997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149</v>
      </c>
      <c r="AU356" s="177" t="s">
        <v>85</v>
      </c>
      <c r="AV356" s="13" t="s">
        <v>85</v>
      </c>
      <c r="AW356" s="13" t="s">
        <v>33</v>
      </c>
      <c r="AX356" s="13" t="s">
        <v>77</v>
      </c>
      <c r="AY356" s="177" t="s">
        <v>139</v>
      </c>
    </row>
    <row r="357" spans="1:65" s="13" customFormat="1" ht="11.25">
      <c r="B357" s="175"/>
      <c r="D357" s="176" t="s">
        <v>149</v>
      </c>
      <c r="E357" s="177" t="s">
        <v>1</v>
      </c>
      <c r="F357" s="178" t="s">
        <v>450</v>
      </c>
      <c r="H357" s="179">
        <v>0.78</v>
      </c>
      <c r="I357" s="180"/>
      <c r="L357" s="175"/>
      <c r="M357" s="181"/>
      <c r="N357" s="182"/>
      <c r="O357" s="182"/>
      <c r="P357" s="182"/>
      <c r="Q357" s="182"/>
      <c r="R357" s="182"/>
      <c r="S357" s="182"/>
      <c r="T357" s="183"/>
      <c r="AT357" s="177" t="s">
        <v>149</v>
      </c>
      <c r="AU357" s="177" t="s">
        <v>85</v>
      </c>
      <c r="AV357" s="13" t="s">
        <v>85</v>
      </c>
      <c r="AW357" s="13" t="s">
        <v>33</v>
      </c>
      <c r="AX357" s="13" t="s">
        <v>77</v>
      </c>
      <c r="AY357" s="177" t="s">
        <v>139</v>
      </c>
    </row>
    <row r="358" spans="1:65" s="13" customFormat="1" ht="11.25">
      <c r="B358" s="175"/>
      <c r="D358" s="176" t="s">
        <v>149</v>
      </c>
      <c r="E358" s="177" t="s">
        <v>1</v>
      </c>
      <c r="F358" s="178" t="s">
        <v>451</v>
      </c>
      <c r="H358" s="179">
        <v>7.9859999999999998</v>
      </c>
      <c r="I358" s="180"/>
      <c r="L358" s="175"/>
      <c r="M358" s="181"/>
      <c r="N358" s="182"/>
      <c r="O358" s="182"/>
      <c r="P358" s="182"/>
      <c r="Q358" s="182"/>
      <c r="R358" s="182"/>
      <c r="S358" s="182"/>
      <c r="T358" s="183"/>
      <c r="AT358" s="177" t="s">
        <v>149</v>
      </c>
      <c r="AU358" s="177" t="s">
        <v>85</v>
      </c>
      <c r="AV358" s="13" t="s">
        <v>85</v>
      </c>
      <c r="AW358" s="13" t="s">
        <v>33</v>
      </c>
      <c r="AX358" s="13" t="s">
        <v>77</v>
      </c>
      <c r="AY358" s="177" t="s">
        <v>139</v>
      </c>
    </row>
    <row r="359" spans="1:65" s="13" customFormat="1" ht="11.25">
      <c r="B359" s="175"/>
      <c r="D359" s="176" t="s">
        <v>149</v>
      </c>
      <c r="E359" s="177" t="s">
        <v>1</v>
      </c>
      <c r="F359" s="178" t="s">
        <v>452</v>
      </c>
      <c r="H359" s="179">
        <v>1.2450000000000001</v>
      </c>
      <c r="I359" s="180"/>
      <c r="L359" s="175"/>
      <c r="M359" s="181"/>
      <c r="N359" s="182"/>
      <c r="O359" s="182"/>
      <c r="P359" s="182"/>
      <c r="Q359" s="182"/>
      <c r="R359" s="182"/>
      <c r="S359" s="182"/>
      <c r="T359" s="183"/>
      <c r="AT359" s="177" t="s">
        <v>149</v>
      </c>
      <c r="AU359" s="177" t="s">
        <v>85</v>
      </c>
      <c r="AV359" s="13" t="s">
        <v>85</v>
      </c>
      <c r="AW359" s="13" t="s">
        <v>33</v>
      </c>
      <c r="AX359" s="13" t="s">
        <v>77</v>
      </c>
      <c r="AY359" s="177" t="s">
        <v>139</v>
      </c>
    </row>
    <row r="360" spans="1:65" s="14" customFormat="1" ht="22.5">
      <c r="B360" s="184"/>
      <c r="D360" s="176" t="s">
        <v>149</v>
      </c>
      <c r="E360" s="185" t="s">
        <v>1</v>
      </c>
      <c r="F360" s="186" t="s">
        <v>440</v>
      </c>
      <c r="H360" s="187">
        <v>17.352</v>
      </c>
      <c r="I360" s="188"/>
      <c r="L360" s="184"/>
      <c r="M360" s="189"/>
      <c r="N360" s="190"/>
      <c r="O360" s="190"/>
      <c r="P360" s="190"/>
      <c r="Q360" s="190"/>
      <c r="R360" s="190"/>
      <c r="S360" s="190"/>
      <c r="T360" s="191"/>
      <c r="AT360" s="185" t="s">
        <v>149</v>
      </c>
      <c r="AU360" s="185" t="s">
        <v>85</v>
      </c>
      <c r="AV360" s="14" t="s">
        <v>140</v>
      </c>
      <c r="AW360" s="14" t="s">
        <v>33</v>
      </c>
      <c r="AX360" s="14" t="s">
        <v>77</v>
      </c>
      <c r="AY360" s="185" t="s">
        <v>139</v>
      </c>
    </row>
    <row r="361" spans="1:65" s="15" customFormat="1" ht="11.25">
      <c r="B361" s="192"/>
      <c r="D361" s="176" t="s">
        <v>149</v>
      </c>
      <c r="E361" s="193" t="s">
        <v>88</v>
      </c>
      <c r="F361" s="194" t="s">
        <v>266</v>
      </c>
      <c r="H361" s="195">
        <v>492.56400000000002</v>
      </c>
      <c r="I361" s="196"/>
      <c r="L361" s="192"/>
      <c r="M361" s="197"/>
      <c r="N361" s="198"/>
      <c r="O361" s="198"/>
      <c r="P361" s="198"/>
      <c r="Q361" s="198"/>
      <c r="R361" s="198"/>
      <c r="S361" s="198"/>
      <c r="T361" s="199"/>
      <c r="AT361" s="193" t="s">
        <v>149</v>
      </c>
      <c r="AU361" s="193" t="s">
        <v>85</v>
      </c>
      <c r="AV361" s="15" t="s">
        <v>147</v>
      </c>
      <c r="AW361" s="15" t="s">
        <v>33</v>
      </c>
      <c r="AX361" s="15" t="s">
        <v>8</v>
      </c>
      <c r="AY361" s="193" t="s">
        <v>139</v>
      </c>
    </row>
    <row r="362" spans="1:65" s="2" customFormat="1" ht="24" customHeight="1">
      <c r="A362" s="32"/>
      <c r="B362" s="161"/>
      <c r="C362" s="162" t="s">
        <v>453</v>
      </c>
      <c r="D362" s="162" t="s">
        <v>142</v>
      </c>
      <c r="E362" s="163" t="s">
        <v>454</v>
      </c>
      <c r="F362" s="164" t="s">
        <v>455</v>
      </c>
      <c r="G362" s="165" t="s">
        <v>270</v>
      </c>
      <c r="H362" s="166">
        <v>4</v>
      </c>
      <c r="I362" s="167"/>
      <c r="J362" s="168">
        <f>ROUND(I362*H362,0)</f>
        <v>0</v>
      </c>
      <c r="K362" s="164" t="s">
        <v>146</v>
      </c>
      <c r="L362" s="33"/>
      <c r="M362" s="169" t="s">
        <v>1</v>
      </c>
      <c r="N362" s="170" t="s">
        <v>42</v>
      </c>
      <c r="O362" s="58"/>
      <c r="P362" s="171">
        <f>O362*H362</f>
        <v>0</v>
      </c>
      <c r="Q362" s="171">
        <v>9.06414E-3</v>
      </c>
      <c r="R362" s="171">
        <f>Q362*H362</f>
        <v>3.625656E-2</v>
      </c>
      <c r="S362" s="171">
        <v>0</v>
      </c>
      <c r="T362" s="172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3" t="s">
        <v>223</v>
      </c>
      <c r="AT362" s="173" t="s">
        <v>142</v>
      </c>
      <c r="AU362" s="173" t="s">
        <v>85</v>
      </c>
      <c r="AY362" s="17" t="s">
        <v>139</v>
      </c>
      <c r="BE362" s="174">
        <f>IF(N362="základní",J362,0)</f>
        <v>0</v>
      </c>
      <c r="BF362" s="174">
        <f>IF(N362="snížená",J362,0)</f>
        <v>0</v>
      </c>
      <c r="BG362" s="174">
        <f>IF(N362="zákl. přenesená",J362,0)</f>
        <v>0</v>
      </c>
      <c r="BH362" s="174">
        <f>IF(N362="sníž. přenesená",J362,0)</f>
        <v>0</v>
      </c>
      <c r="BI362" s="174">
        <f>IF(N362="nulová",J362,0)</f>
        <v>0</v>
      </c>
      <c r="BJ362" s="17" t="s">
        <v>8</v>
      </c>
      <c r="BK362" s="174">
        <f>ROUND(I362*H362,0)</f>
        <v>0</v>
      </c>
      <c r="BL362" s="17" t="s">
        <v>223</v>
      </c>
      <c r="BM362" s="173" t="s">
        <v>456</v>
      </c>
    </row>
    <row r="363" spans="1:65" s="13" customFormat="1" ht="11.25">
      <c r="B363" s="175"/>
      <c r="D363" s="176" t="s">
        <v>149</v>
      </c>
      <c r="E363" s="177" t="s">
        <v>1</v>
      </c>
      <c r="F363" s="178" t="s">
        <v>147</v>
      </c>
      <c r="H363" s="179">
        <v>4</v>
      </c>
      <c r="I363" s="180"/>
      <c r="L363" s="175"/>
      <c r="M363" s="181"/>
      <c r="N363" s="182"/>
      <c r="O363" s="182"/>
      <c r="P363" s="182"/>
      <c r="Q363" s="182"/>
      <c r="R363" s="182"/>
      <c r="S363" s="182"/>
      <c r="T363" s="183"/>
      <c r="AT363" s="177" t="s">
        <v>149</v>
      </c>
      <c r="AU363" s="177" t="s">
        <v>85</v>
      </c>
      <c r="AV363" s="13" t="s">
        <v>85</v>
      </c>
      <c r="AW363" s="13" t="s">
        <v>33</v>
      </c>
      <c r="AX363" s="13" t="s">
        <v>8</v>
      </c>
      <c r="AY363" s="177" t="s">
        <v>139</v>
      </c>
    </row>
    <row r="364" spans="1:65" s="2" customFormat="1" ht="24" customHeight="1">
      <c r="A364" s="32"/>
      <c r="B364" s="161"/>
      <c r="C364" s="162" t="s">
        <v>457</v>
      </c>
      <c r="D364" s="162" t="s">
        <v>142</v>
      </c>
      <c r="E364" s="163" t="s">
        <v>585</v>
      </c>
      <c r="F364" s="164" t="s">
        <v>586</v>
      </c>
      <c r="G364" s="165" t="s">
        <v>270</v>
      </c>
      <c r="H364" s="166">
        <v>1</v>
      </c>
      <c r="I364" s="167"/>
      <c r="J364" s="168">
        <f>ROUND(I364*H364,0)</f>
        <v>0</v>
      </c>
      <c r="K364" s="164" t="s">
        <v>1</v>
      </c>
      <c r="L364" s="33"/>
      <c r="M364" s="169" t="s">
        <v>1</v>
      </c>
      <c r="N364" s="170" t="s">
        <v>42</v>
      </c>
      <c r="O364" s="58"/>
      <c r="P364" s="171">
        <f>O364*H364</f>
        <v>0</v>
      </c>
      <c r="Q364" s="171">
        <v>9.06414E-3</v>
      </c>
      <c r="R364" s="171">
        <f>Q364*H364</f>
        <v>9.06414E-3</v>
      </c>
      <c r="S364" s="171">
        <v>0</v>
      </c>
      <c r="T364" s="172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3" t="s">
        <v>223</v>
      </c>
      <c r="AT364" s="173" t="s">
        <v>142</v>
      </c>
      <c r="AU364" s="173" t="s">
        <v>85</v>
      </c>
      <c r="AY364" s="17" t="s">
        <v>139</v>
      </c>
      <c r="BE364" s="174">
        <f>IF(N364="základní",J364,0)</f>
        <v>0</v>
      </c>
      <c r="BF364" s="174">
        <f>IF(N364="snížená",J364,0)</f>
        <v>0</v>
      </c>
      <c r="BG364" s="174">
        <f>IF(N364="zákl. přenesená",J364,0)</f>
        <v>0</v>
      </c>
      <c r="BH364" s="174">
        <f>IF(N364="sníž. přenesená",J364,0)</f>
        <v>0</v>
      </c>
      <c r="BI364" s="174">
        <f>IF(N364="nulová",J364,0)</f>
        <v>0</v>
      </c>
      <c r="BJ364" s="17" t="s">
        <v>8</v>
      </c>
      <c r="BK364" s="174">
        <f>ROUND(I364*H364,0)</f>
        <v>0</v>
      </c>
      <c r="BL364" s="17" t="s">
        <v>223</v>
      </c>
      <c r="BM364" s="173" t="s">
        <v>458</v>
      </c>
    </row>
    <row r="365" spans="1:65" s="13" customFormat="1" ht="11.25">
      <c r="B365" s="175"/>
      <c r="D365" s="176" t="s">
        <v>149</v>
      </c>
      <c r="E365" s="177" t="s">
        <v>1</v>
      </c>
      <c r="F365" s="178" t="s">
        <v>587</v>
      </c>
      <c r="H365" s="179">
        <v>1</v>
      </c>
      <c r="I365" s="180"/>
      <c r="L365" s="175"/>
      <c r="M365" s="181"/>
      <c r="N365" s="182"/>
      <c r="O365" s="182"/>
      <c r="P365" s="182"/>
      <c r="Q365" s="182"/>
      <c r="R365" s="182"/>
      <c r="S365" s="182"/>
      <c r="T365" s="183"/>
      <c r="AT365" s="177" t="s">
        <v>149</v>
      </c>
      <c r="AU365" s="177" t="s">
        <v>85</v>
      </c>
      <c r="AV365" s="13" t="s">
        <v>85</v>
      </c>
      <c r="AW365" s="13" t="s">
        <v>33</v>
      </c>
      <c r="AX365" s="13" t="s">
        <v>8</v>
      </c>
      <c r="AY365" s="177" t="s">
        <v>139</v>
      </c>
    </row>
    <row r="366" spans="1:65" s="2" customFormat="1" ht="16.5" customHeight="1">
      <c r="A366" s="32"/>
      <c r="B366" s="161"/>
      <c r="C366" s="162" t="s">
        <v>459</v>
      </c>
      <c r="D366" s="162" t="s">
        <v>142</v>
      </c>
      <c r="E366" s="163" t="s">
        <v>460</v>
      </c>
      <c r="F366" s="164" t="s">
        <v>461</v>
      </c>
      <c r="G366" s="165" t="s">
        <v>282</v>
      </c>
      <c r="H366" s="166">
        <v>10.8</v>
      </c>
      <c r="I366" s="167"/>
      <c r="J366" s="168">
        <f>ROUND(I366*H366,0)</f>
        <v>0</v>
      </c>
      <c r="K366" s="164" t="s">
        <v>146</v>
      </c>
      <c r="L366" s="33"/>
      <c r="M366" s="169" t="s">
        <v>1</v>
      </c>
      <c r="N366" s="170" t="s">
        <v>42</v>
      </c>
      <c r="O366" s="58"/>
      <c r="P366" s="171">
        <f>O366*H366</f>
        <v>0</v>
      </c>
      <c r="Q366" s="171">
        <v>2.5872099999999999E-3</v>
      </c>
      <c r="R366" s="171">
        <f>Q366*H366</f>
        <v>2.7941868000000002E-2</v>
      </c>
      <c r="S366" s="171">
        <v>0</v>
      </c>
      <c r="T366" s="172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3" t="s">
        <v>223</v>
      </c>
      <c r="AT366" s="173" t="s">
        <v>142</v>
      </c>
      <c r="AU366" s="173" t="s">
        <v>85</v>
      </c>
      <c r="AY366" s="17" t="s">
        <v>139</v>
      </c>
      <c r="BE366" s="174">
        <f>IF(N366="základní",J366,0)</f>
        <v>0</v>
      </c>
      <c r="BF366" s="174">
        <f>IF(N366="snížená",J366,0)</f>
        <v>0</v>
      </c>
      <c r="BG366" s="174">
        <f>IF(N366="zákl. přenesená",J366,0)</f>
        <v>0</v>
      </c>
      <c r="BH366" s="174">
        <f>IF(N366="sníž. přenesená",J366,0)</f>
        <v>0</v>
      </c>
      <c r="BI366" s="174">
        <f>IF(N366="nulová",J366,0)</f>
        <v>0</v>
      </c>
      <c r="BJ366" s="17" t="s">
        <v>8</v>
      </c>
      <c r="BK366" s="174">
        <f>ROUND(I366*H366,0)</f>
        <v>0</v>
      </c>
      <c r="BL366" s="17" t="s">
        <v>223</v>
      </c>
      <c r="BM366" s="173" t="s">
        <v>462</v>
      </c>
    </row>
    <row r="367" spans="1:65" s="13" customFormat="1" ht="11.25">
      <c r="B367" s="175"/>
      <c r="D367" s="176" t="s">
        <v>149</v>
      </c>
      <c r="E367" s="177" t="s">
        <v>1</v>
      </c>
      <c r="F367" s="178" t="s">
        <v>463</v>
      </c>
      <c r="H367" s="179">
        <v>10.8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149</v>
      </c>
      <c r="AU367" s="177" t="s">
        <v>85</v>
      </c>
      <c r="AV367" s="13" t="s">
        <v>85</v>
      </c>
      <c r="AW367" s="13" t="s">
        <v>33</v>
      </c>
      <c r="AX367" s="13" t="s">
        <v>8</v>
      </c>
      <c r="AY367" s="177" t="s">
        <v>139</v>
      </c>
    </row>
    <row r="368" spans="1:65" s="2" customFormat="1" ht="24" customHeight="1">
      <c r="A368" s="32"/>
      <c r="B368" s="161"/>
      <c r="C368" s="162" t="s">
        <v>464</v>
      </c>
      <c r="D368" s="162" t="s">
        <v>142</v>
      </c>
      <c r="E368" s="163" t="s">
        <v>465</v>
      </c>
      <c r="F368" s="164" t="s">
        <v>466</v>
      </c>
      <c r="G368" s="165" t="s">
        <v>270</v>
      </c>
      <c r="H368" s="166">
        <v>1</v>
      </c>
      <c r="I368" s="167"/>
      <c r="J368" s="168">
        <f>ROUND(I368*H368,0)</f>
        <v>0</v>
      </c>
      <c r="K368" s="164" t="s">
        <v>146</v>
      </c>
      <c r="L368" s="33"/>
      <c r="M368" s="169" t="s">
        <v>1</v>
      </c>
      <c r="N368" s="170" t="s">
        <v>42</v>
      </c>
      <c r="O368" s="58"/>
      <c r="P368" s="171">
        <f>O368*H368</f>
        <v>0</v>
      </c>
      <c r="Q368" s="171">
        <v>3.392E-3</v>
      </c>
      <c r="R368" s="171">
        <f>Q368*H368</f>
        <v>3.392E-3</v>
      </c>
      <c r="S368" s="171">
        <v>0</v>
      </c>
      <c r="T368" s="172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3" t="s">
        <v>223</v>
      </c>
      <c r="AT368" s="173" t="s">
        <v>142</v>
      </c>
      <c r="AU368" s="173" t="s">
        <v>85</v>
      </c>
      <c r="AY368" s="17" t="s">
        <v>139</v>
      </c>
      <c r="BE368" s="174">
        <f>IF(N368="základní",J368,0)</f>
        <v>0</v>
      </c>
      <c r="BF368" s="174">
        <f>IF(N368="snížená",J368,0)</f>
        <v>0</v>
      </c>
      <c r="BG368" s="174">
        <f>IF(N368="zákl. přenesená",J368,0)</f>
        <v>0</v>
      </c>
      <c r="BH368" s="174">
        <f>IF(N368="sníž. přenesená",J368,0)</f>
        <v>0</v>
      </c>
      <c r="BI368" s="174">
        <f>IF(N368="nulová",J368,0)</f>
        <v>0</v>
      </c>
      <c r="BJ368" s="17" t="s">
        <v>8</v>
      </c>
      <c r="BK368" s="174">
        <f>ROUND(I368*H368,0)</f>
        <v>0</v>
      </c>
      <c r="BL368" s="17" t="s">
        <v>223</v>
      </c>
      <c r="BM368" s="173" t="s">
        <v>467</v>
      </c>
    </row>
    <row r="369" spans="1:65" s="2" customFormat="1" ht="24" customHeight="1">
      <c r="A369" s="32"/>
      <c r="B369" s="161"/>
      <c r="C369" s="162" t="s">
        <v>468</v>
      </c>
      <c r="D369" s="162" t="s">
        <v>142</v>
      </c>
      <c r="E369" s="163" t="s">
        <v>469</v>
      </c>
      <c r="F369" s="164" t="s">
        <v>470</v>
      </c>
      <c r="G369" s="165" t="s">
        <v>270</v>
      </c>
      <c r="H369" s="166">
        <v>3</v>
      </c>
      <c r="I369" s="167"/>
      <c r="J369" s="168">
        <f>ROUND(I369*H369,0)</f>
        <v>0</v>
      </c>
      <c r="K369" s="164" t="s">
        <v>1</v>
      </c>
      <c r="L369" s="33"/>
      <c r="M369" s="169" t="s">
        <v>1</v>
      </c>
      <c r="N369" s="170" t="s">
        <v>42</v>
      </c>
      <c r="O369" s="58"/>
      <c r="P369" s="171">
        <f>O369*H369</f>
        <v>0</v>
      </c>
      <c r="Q369" s="171">
        <v>3.392E-3</v>
      </c>
      <c r="R369" s="171">
        <f>Q369*H369</f>
        <v>1.0176000000000001E-2</v>
      </c>
      <c r="S369" s="171">
        <v>0</v>
      </c>
      <c r="T369" s="172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3" t="s">
        <v>223</v>
      </c>
      <c r="AT369" s="173" t="s">
        <v>142</v>
      </c>
      <c r="AU369" s="173" t="s">
        <v>85</v>
      </c>
      <c r="AY369" s="17" t="s">
        <v>139</v>
      </c>
      <c r="BE369" s="174">
        <f>IF(N369="základní",J369,0)</f>
        <v>0</v>
      </c>
      <c r="BF369" s="174">
        <f>IF(N369="snížená",J369,0)</f>
        <v>0</v>
      </c>
      <c r="BG369" s="174">
        <f>IF(N369="zákl. přenesená",J369,0)</f>
        <v>0</v>
      </c>
      <c r="BH369" s="174">
        <f>IF(N369="sníž. přenesená",J369,0)</f>
        <v>0</v>
      </c>
      <c r="BI369" s="174">
        <f>IF(N369="nulová",J369,0)</f>
        <v>0</v>
      </c>
      <c r="BJ369" s="17" t="s">
        <v>8</v>
      </c>
      <c r="BK369" s="174">
        <f>ROUND(I369*H369,0)</f>
        <v>0</v>
      </c>
      <c r="BL369" s="17" t="s">
        <v>223</v>
      </c>
      <c r="BM369" s="173" t="s">
        <v>471</v>
      </c>
    </row>
    <row r="370" spans="1:65" s="2" customFormat="1" ht="24" customHeight="1">
      <c r="A370" s="32"/>
      <c r="B370" s="161"/>
      <c r="C370" s="162" t="s">
        <v>472</v>
      </c>
      <c r="D370" s="162" t="s">
        <v>142</v>
      </c>
      <c r="E370" s="163" t="s">
        <v>473</v>
      </c>
      <c r="F370" s="164" t="s">
        <v>474</v>
      </c>
      <c r="G370" s="165" t="s">
        <v>282</v>
      </c>
      <c r="H370" s="166">
        <v>8.5</v>
      </c>
      <c r="I370" s="167"/>
      <c r="J370" s="168">
        <f>ROUND(I370*H370,0)</f>
        <v>0</v>
      </c>
      <c r="K370" s="164" t="s">
        <v>146</v>
      </c>
      <c r="L370" s="33"/>
      <c r="M370" s="169" t="s">
        <v>1</v>
      </c>
      <c r="N370" s="170" t="s">
        <v>42</v>
      </c>
      <c r="O370" s="58"/>
      <c r="P370" s="171">
        <f>O370*H370</f>
        <v>0</v>
      </c>
      <c r="Q370" s="171">
        <v>3.0725000000000001E-3</v>
      </c>
      <c r="R370" s="171">
        <f>Q370*H370</f>
        <v>2.6116250000000001E-2</v>
      </c>
      <c r="S370" s="171">
        <v>0</v>
      </c>
      <c r="T370" s="172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3" t="s">
        <v>223</v>
      </c>
      <c r="AT370" s="173" t="s">
        <v>142</v>
      </c>
      <c r="AU370" s="173" t="s">
        <v>85</v>
      </c>
      <c r="AY370" s="17" t="s">
        <v>139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17" t="s">
        <v>8</v>
      </c>
      <c r="BK370" s="174">
        <f>ROUND(I370*H370,0)</f>
        <v>0</v>
      </c>
      <c r="BL370" s="17" t="s">
        <v>223</v>
      </c>
      <c r="BM370" s="173" t="s">
        <v>475</v>
      </c>
    </row>
    <row r="371" spans="1:65" s="13" customFormat="1" ht="11.25">
      <c r="B371" s="175"/>
      <c r="D371" s="176" t="s">
        <v>149</v>
      </c>
      <c r="E371" s="177" t="s">
        <v>1</v>
      </c>
      <c r="F371" s="178" t="s">
        <v>476</v>
      </c>
      <c r="H371" s="179">
        <v>8.5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149</v>
      </c>
      <c r="AU371" s="177" t="s">
        <v>85</v>
      </c>
      <c r="AV371" s="13" t="s">
        <v>85</v>
      </c>
      <c r="AW371" s="13" t="s">
        <v>33</v>
      </c>
      <c r="AX371" s="13" t="s">
        <v>8</v>
      </c>
      <c r="AY371" s="177" t="s">
        <v>139</v>
      </c>
    </row>
    <row r="372" spans="1:65" s="2" customFormat="1" ht="24" customHeight="1">
      <c r="A372" s="32"/>
      <c r="B372" s="161"/>
      <c r="C372" s="162" t="s">
        <v>477</v>
      </c>
      <c r="D372" s="162" t="s">
        <v>142</v>
      </c>
      <c r="E372" s="163" t="s">
        <v>478</v>
      </c>
      <c r="F372" s="164" t="s">
        <v>479</v>
      </c>
      <c r="G372" s="165" t="s">
        <v>282</v>
      </c>
      <c r="H372" s="166">
        <v>25.5</v>
      </c>
      <c r="I372" s="167"/>
      <c r="J372" s="168">
        <f>ROUND(I372*H372,0)</f>
        <v>0</v>
      </c>
      <c r="K372" s="164" t="s">
        <v>146</v>
      </c>
      <c r="L372" s="33"/>
      <c r="M372" s="169" t="s">
        <v>1</v>
      </c>
      <c r="N372" s="170" t="s">
        <v>42</v>
      </c>
      <c r="O372" s="58"/>
      <c r="P372" s="171">
        <f>O372*H372</f>
        <v>0</v>
      </c>
      <c r="Q372" s="171">
        <v>3.7055E-3</v>
      </c>
      <c r="R372" s="171">
        <f>Q372*H372</f>
        <v>9.4490249999999998E-2</v>
      </c>
      <c r="S372" s="171">
        <v>0</v>
      </c>
      <c r="T372" s="172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3" t="s">
        <v>223</v>
      </c>
      <c r="AT372" s="173" t="s">
        <v>142</v>
      </c>
      <c r="AU372" s="173" t="s">
        <v>85</v>
      </c>
      <c r="AY372" s="17" t="s">
        <v>139</v>
      </c>
      <c r="BE372" s="174">
        <f>IF(N372="základní",J372,0)</f>
        <v>0</v>
      </c>
      <c r="BF372" s="174">
        <f>IF(N372="snížená",J372,0)</f>
        <v>0</v>
      </c>
      <c r="BG372" s="174">
        <f>IF(N372="zákl. přenesená",J372,0)</f>
        <v>0</v>
      </c>
      <c r="BH372" s="174">
        <f>IF(N372="sníž. přenesená",J372,0)</f>
        <v>0</v>
      </c>
      <c r="BI372" s="174">
        <f>IF(N372="nulová",J372,0)</f>
        <v>0</v>
      </c>
      <c r="BJ372" s="17" t="s">
        <v>8</v>
      </c>
      <c r="BK372" s="174">
        <f>ROUND(I372*H372,0)</f>
        <v>0</v>
      </c>
      <c r="BL372" s="17" t="s">
        <v>223</v>
      </c>
      <c r="BM372" s="173" t="s">
        <v>480</v>
      </c>
    </row>
    <row r="373" spans="1:65" s="13" customFormat="1" ht="11.25">
      <c r="B373" s="175"/>
      <c r="D373" s="176" t="s">
        <v>149</v>
      </c>
      <c r="E373" s="177" t="s">
        <v>1</v>
      </c>
      <c r="F373" s="178" t="s">
        <v>481</v>
      </c>
      <c r="H373" s="179">
        <v>25.5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149</v>
      </c>
      <c r="AU373" s="177" t="s">
        <v>85</v>
      </c>
      <c r="AV373" s="13" t="s">
        <v>85</v>
      </c>
      <c r="AW373" s="13" t="s">
        <v>33</v>
      </c>
      <c r="AX373" s="13" t="s">
        <v>8</v>
      </c>
      <c r="AY373" s="177" t="s">
        <v>139</v>
      </c>
    </row>
    <row r="374" spans="1:65" s="2" customFormat="1" ht="24" customHeight="1">
      <c r="A374" s="32"/>
      <c r="B374" s="161"/>
      <c r="C374" s="162" t="s">
        <v>482</v>
      </c>
      <c r="D374" s="162" t="s">
        <v>142</v>
      </c>
      <c r="E374" s="163" t="s">
        <v>483</v>
      </c>
      <c r="F374" s="164" t="s">
        <v>484</v>
      </c>
      <c r="G374" s="165" t="s">
        <v>201</v>
      </c>
      <c r="H374" s="166">
        <v>3.476</v>
      </c>
      <c r="I374" s="167"/>
      <c r="J374" s="168">
        <f>ROUND(I374*H374,0)</f>
        <v>0</v>
      </c>
      <c r="K374" s="164" t="s">
        <v>146</v>
      </c>
      <c r="L374" s="33"/>
      <c r="M374" s="169" t="s">
        <v>1</v>
      </c>
      <c r="N374" s="170" t="s">
        <v>42</v>
      </c>
      <c r="O374" s="58"/>
      <c r="P374" s="171">
        <f>O374*H374</f>
        <v>0</v>
      </c>
      <c r="Q374" s="171">
        <v>0</v>
      </c>
      <c r="R374" s="171">
        <f>Q374*H374</f>
        <v>0</v>
      </c>
      <c r="S374" s="171">
        <v>0</v>
      </c>
      <c r="T374" s="172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3" t="s">
        <v>223</v>
      </c>
      <c r="AT374" s="173" t="s">
        <v>142</v>
      </c>
      <c r="AU374" s="173" t="s">
        <v>85</v>
      </c>
      <c r="AY374" s="17" t="s">
        <v>139</v>
      </c>
      <c r="BE374" s="174">
        <f>IF(N374="základní",J374,0)</f>
        <v>0</v>
      </c>
      <c r="BF374" s="174">
        <f>IF(N374="snížená",J374,0)</f>
        <v>0</v>
      </c>
      <c r="BG374" s="174">
        <f>IF(N374="zákl. přenesená",J374,0)</f>
        <v>0</v>
      </c>
      <c r="BH374" s="174">
        <f>IF(N374="sníž. přenesená",J374,0)</f>
        <v>0</v>
      </c>
      <c r="BI374" s="174">
        <f>IF(N374="nulová",J374,0)</f>
        <v>0</v>
      </c>
      <c r="BJ374" s="17" t="s">
        <v>8</v>
      </c>
      <c r="BK374" s="174">
        <f>ROUND(I374*H374,0)</f>
        <v>0</v>
      </c>
      <c r="BL374" s="17" t="s">
        <v>223</v>
      </c>
      <c r="BM374" s="173" t="s">
        <v>485</v>
      </c>
    </row>
    <row r="375" spans="1:65" s="12" customFormat="1" ht="22.9" customHeight="1">
      <c r="B375" s="148"/>
      <c r="D375" s="149" t="s">
        <v>76</v>
      </c>
      <c r="E375" s="159" t="s">
        <v>486</v>
      </c>
      <c r="F375" s="159" t="s">
        <v>487</v>
      </c>
      <c r="I375" s="151"/>
      <c r="J375" s="160">
        <f>BK375</f>
        <v>0</v>
      </c>
      <c r="L375" s="148"/>
      <c r="M375" s="153"/>
      <c r="N375" s="154"/>
      <c r="O375" s="154"/>
      <c r="P375" s="155">
        <f>SUM(P376:P392)</f>
        <v>0</v>
      </c>
      <c r="Q375" s="154"/>
      <c r="R375" s="155">
        <f>SUM(R376:R392)</f>
        <v>0.63529762566399994</v>
      </c>
      <c r="S375" s="154"/>
      <c r="T375" s="156">
        <f>SUM(T376:T392)</f>
        <v>6.8736235400000005</v>
      </c>
      <c r="AR375" s="149" t="s">
        <v>85</v>
      </c>
      <c r="AT375" s="157" t="s">
        <v>76</v>
      </c>
      <c r="AU375" s="157" t="s">
        <v>8</v>
      </c>
      <c r="AY375" s="149" t="s">
        <v>139</v>
      </c>
      <c r="BK375" s="158">
        <f>SUM(BK376:BK392)</f>
        <v>0</v>
      </c>
    </row>
    <row r="376" spans="1:65" s="2" customFormat="1" ht="24" customHeight="1">
      <c r="A376" s="32"/>
      <c r="B376" s="161"/>
      <c r="C376" s="162" t="s">
        <v>488</v>
      </c>
      <c r="D376" s="162" t="s">
        <v>142</v>
      </c>
      <c r="E376" s="163" t="s">
        <v>489</v>
      </c>
      <c r="F376" s="164" t="s">
        <v>490</v>
      </c>
      <c r="G376" s="165" t="s">
        <v>154</v>
      </c>
      <c r="H376" s="166">
        <v>386.59300000000002</v>
      </c>
      <c r="I376" s="167"/>
      <c r="J376" s="168">
        <f>ROUND(I376*H376,0)</f>
        <v>0</v>
      </c>
      <c r="K376" s="164" t="s">
        <v>1</v>
      </c>
      <c r="L376" s="33"/>
      <c r="M376" s="169" t="s">
        <v>1</v>
      </c>
      <c r="N376" s="170" t="s">
        <v>42</v>
      </c>
      <c r="O376" s="58"/>
      <c r="P376" s="171">
        <f>O376*H376</f>
        <v>0</v>
      </c>
      <c r="Q376" s="171">
        <v>0</v>
      </c>
      <c r="R376" s="171">
        <f>Q376*H376</f>
        <v>0</v>
      </c>
      <c r="S376" s="171">
        <v>1.7780000000000001E-2</v>
      </c>
      <c r="T376" s="172">
        <f>S376*H376</f>
        <v>6.8736235400000005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3" t="s">
        <v>223</v>
      </c>
      <c r="AT376" s="173" t="s">
        <v>142</v>
      </c>
      <c r="AU376" s="173" t="s">
        <v>85</v>
      </c>
      <c r="AY376" s="17" t="s">
        <v>139</v>
      </c>
      <c r="BE376" s="174">
        <f>IF(N376="základní",J376,0)</f>
        <v>0</v>
      </c>
      <c r="BF376" s="174">
        <f>IF(N376="snížená",J376,0)</f>
        <v>0</v>
      </c>
      <c r="BG376" s="174">
        <f>IF(N376="zákl. přenesená",J376,0)</f>
        <v>0</v>
      </c>
      <c r="BH376" s="174">
        <f>IF(N376="sníž. přenesená",J376,0)</f>
        <v>0</v>
      </c>
      <c r="BI376" s="174">
        <f>IF(N376="nulová",J376,0)</f>
        <v>0</v>
      </c>
      <c r="BJ376" s="17" t="s">
        <v>8</v>
      </c>
      <c r="BK376" s="174">
        <f>ROUND(I376*H376,0)</f>
        <v>0</v>
      </c>
      <c r="BL376" s="17" t="s">
        <v>223</v>
      </c>
      <c r="BM376" s="173" t="s">
        <v>491</v>
      </c>
    </row>
    <row r="377" spans="1:65" s="13" customFormat="1" ht="11.25">
      <c r="B377" s="175"/>
      <c r="D377" s="176" t="s">
        <v>149</v>
      </c>
      <c r="E377" s="177" t="s">
        <v>1</v>
      </c>
      <c r="F377" s="178" t="s">
        <v>88</v>
      </c>
      <c r="H377" s="179">
        <v>492.56400000000002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149</v>
      </c>
      <c r="AU377" s="177" t="s">
        <v>85</v>
      </c>
      <c r="AV377" s="13" t="s">
        <v>85</v>
      </c>
      <c r="AW377" s="13" t="s">
        <v>33</v>
      </c>
      <c r="AX377" s="13" t="s">
        <v>77</v>
      </c>
      <c r="AY377" s="177" t="s">
        <v>139</v>
      </c>
    </row>
    <row r="378" spans="1:65" s="13" customFormat="1" ht="11.25">
      <c r="B378" s="175"/>
      <c r="D378" s="176" t="s">
        <v>149</v>
      </c>
      <c r="E378" s="177" t="s">
        <v>1</v>
      </c>
      <c r="F378" s="178" t="s">
        <v>492</v>
      </c>
      <c r="H378" s="179">
        <v>-50.865000000000002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149</v>
      </c>
      <c r="AU378" s="177" t="s">
        <v>85</v>
      </c>
      <c r="AV378" s="13" t="s">
        <v>85</v>
      </c>
      <c r="AW378" s="13" t="s">
        <v>33</v>
      </c>
      <c r="AX378" s="13" t="s">
        <v>77</v>
      </c>
      <c r="AY378" s="177" t="s">
        <v>139</v>
      </c>
    </row>
    <row r="379" spans="1:65" s="13" customFormat="1" ht="11.25">
      <c r="B379" s="175"/>
      <c r="D379" s="176" t="s">
        <v>149</v>
      </c>
      <c r="E379" s="177" t="s">
        <v>1</v>
      </c>
      <c r="F379" s="178" t="s">
        <v>493</v>
      </c>
      <c r="H379" s="179">
        <v>-55.106000000000002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149</v>
      </c>
      <c r="AU379" s="177" t="s">
        <v>85</v>
      </c>
      <c r="AV379" s="13" t="s">
        <v>85</v>
      </c>
      <c r="AW379" s="13" t="s">
        <v>33</v>
      </c>
      <c r="AX379" s="13" t="s">
        <v>77</v>
      </c>
      <c r="AY379" s="177" t="s">
        <v>139</v>
      </c>
    </row>
    <row r="380" spans="1:65" s="14" customFormat="1" ht="11.25">
      <c r="B380" s="184"/>
      <c r="D380" s="176" t="s">
        <v>149</v>
      </c>
      <c r="E380" s="185" t="s">
        <v>1</v>
      </c>
      <c r="F380" s="186" t="s">
        <v>163</v>
      </c>
      <c r="H380" s="187">
        <v>386.59300000000002</v>
      </c>
      <c r="I380" s="188"/>
      <c r="L380" s="184"/>
      <c r="M380" s="189"/>
      <c r="N380" s="190"/>
      <c r="O380" s="190"/>
      <c r="P380" s="190"/>
      <c r="Q380" s="190"/>
      <c r="R380" s="190"/>
      <c r="S380" s="190"/>
      <c r="T380" s="191"/>
      <c r="AT380" s="185" t="s">
        <v>149</v>
      </c>
      <c r="AU380" s="185" t="s">
        <v>85</v>
      </c>
      <c r="AV380" s="14" t="s">
        <v>140</v>
      </c>
      <c r="AW380" s="14" t="s">
        <v>33</v>
      </c>
      <c r="AX380" s="14" t="s">
        <v>8</v>
      </c>
      <c r="AY380" s="185" t="s">
        <v>139</v>
      </c>
    </row>
    <row r="381" spans="1:65" s="2" customFormat="1" ht="24" customHeight="1">
      <c r="A381" s="32"/>
      <c r="B381" s="161"/>
      <c r="C381" s="162" t="s">
        <v>494</v>
      </c>
      <c r="D381" s="162" t="s">
        <v>142</v>
      </c>
      <c r="E381" s="163" t="s">
        <v>495</v>
      </c>
      <c r="F381" s="164" t="s">
        <v>496</v>
      </c>
      <c r="G381" s="165" t="s">
        <v>154</v>
      </c>
      <c r="H381" s="166">
        <v>386.59300000000002</v>
      </c>
      <c r="I381" s="167"/>
      <c r="J381" s="168">
        <f>ROUND(I381*H381,0)</f>
        <v>0</v>
      </c>
      <c r="K381" s="164" t="s">
        <v>1</v>
      </c>
      <c r="L381" s="33"/>
      <c r="M381" s="169" t="s">
        <v>1</v>
      </c>
      <c r="N381" s="170" t="s">
        <v>42</v>
      </c>
      <c r="O381" s="58"/>
      <c r="P381" s="171">
        <f>O381*H381</f>
        <v>0</v>
      </c>
      <c r="Q381" s="171">
        <v>0</v>
      </c>
      <c r="R381" s="171">
        <f>Q381*H381</f>
        <v>0</v>
      </c>
      <c r="S381" s="171">
        <v>0</v>
      </c>
      <c r="T381" s="172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3" t="s">
        <v>223</v>
      </c>
      <c r="AT381" s="173" t="s">
        <v>142</v>
      </c>
      <c r="AU381" s="173" t="s">
        <v>85</v>
      </c>
      <c r="AY381" s="17" t="s">
        <v>139</v>
      </c>
      <c r="BE381" s="174">
        <f>IF(N381="základní",J381,0)</f>
        <v>0</v>
      </c>
      <c r="BF381" s="174">
        <f>IF(N381="snížená",J381,0)</f>
        <v>0</v>
      </c>
      <c r="BG381" s="174">
        <f>IF(N381="zákl. přenesená",J381,0)</f>
        <v>0</v>
      </c>
      <c r="BH381" s="174">
        <f>IF(N381="sníž. přenesená",J381,0)</f>
        <v>0</v>
      </c>
      <c r="BI381" s="174">
        <f>IF(N381="nulová",J381,0)</f>
        <v>0</v>
      </c>
      <c r="BJ381" s="17" t="s">
        <v>8</v>
      </c>
      <c r="BK381" s="174">
        <f>ROUND(I381*H381,0)</f>
        <v>0</v>
      </c>
      <c r="BL381" s="17" t="s">
        <v>223</v>
      </c>
      <c r="BM381" s="173" t="s">
        <v>497</v>
      </c>
    </row>
    <row r="382" spans="1:65" s="13" customFormat="1" ht="11.25">
      <c r="B382" s="175"/>
      <c r="D382" s="176" t="s">
        <v>149</v>
      </c>
      <c r="E382" s="177" t="s">
        <v>1</v>
      </c>
      <c r="F382" s="178" t="s">
        <v>88</v>
      </c>
      <c r="H382" s="179">
        <v>492.56400000000002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149</v>
      </c>
      <c r="AU382" s="177" t="s">
        <v>85</v>
      </c>
      <c r="AV382" s="13" t="s">
        <v>85</v>
      </c>
      <c r="AW382" s="13" t="s">
        <v>33</v>
      </c>
      <c r="AX382" s="13" t="s">
        <v>77</v>
      </c>
      <c r="AY382" s="177" t="s">
        <v>139</v>
      </c>
    </row>
    <row r="383" spans="1:65" s="13" customFormat="1" ht="11.25">
      <c r="B383" s="175"/>
      <c r="D383" s="176" t="s">
        <v>149</v>
      </c>
      <c r="E383" s="177" t="s">
        <v>1</v>
      </c>
      <c r="F383" s="178" t="s">
        <v>492</v>
      </c>
      <c r="H383" s="179">
        <v>-50.865000000000002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149</v>
      </c>
      <c r="AU383" s="177" t="s">
        <v>85</v>
      </c>
      <c r="AV383" s="13" t="s">
        <v>85</v>
      </c>
      <c r="AW383" s="13" t="s">
        <v>33</v>
      </c>
      <c r="AX383" s="13" t="s">
        <v>77</v>
      </c>
      <c r="AY383" s="177" t="s">
        <v>139</v>
      </c>
    </row>
    <row r="384" spans="1:65" s="13" customFormat="1" ht="11.25">
      <c r="B384" s="175"/>
      <c r="D384" s="176" t="s">
        <v>149</v>
      </c>
      <c r="E384" s="177" t="s">
        <v>1</v>
      </c>
      <c r="F384" s="178" t="s">
        <v>493</v>
      </c>
      <c r="H384" s="179">
        <v>-55.106000000000002</v>
      </c>
      <c r="I384" s="180"/>
      <c r="L384" s="175"/>
      <c r="M384" s="181"/>
      <c r="N384" s="182"/>
      <c r="O384" s="182"/>
      <c r="P384" s="182"/>
      <c r="Q384" s="182"/>
      <c r="R384" s="182"/>
      <c r="S384" s="182"/>
      <c r="T384" s="183"/>
      <c r="AT384" s="177" t="s">
        <v>149</v>
      </c>
      <c r="AU384" s="177" t="s">
        <v>85</v>
      </c>
      <c r="AV384" s="13" t="s">
        <v>85</v>
      </c>
      <c r="AW384" s="13" t="s">
        <v>33</v>
      </c>
      <c r="AX384" s="13" t="s">
        <v>77</v>
      </c>
      <c r="AY384" s="177" t="s">
        <v>139</v>
      </c>
    </row>
    <row r="385" spans="1:65" s="14" customFormat="1" ht="11.25">
      <c r="B385" s="184"/>
      <c r="D385" s="176" t="s">
        <v>149</v>
      </c>
      <c r="E385" s="185" t="s">
        <v>1</v>
      </c>
      <c r="F385" s="186" t="s">
        <v>163</v>
      </c>
      <c r="H385" s="187">
        <v>386.59300000000002</v>
      </c>
      <c r="I385" s="188"/>
      <c r="L385" s="184"/>
      <c r="M385" s="189"/>
      <c r="N385" s="190"/>
      <c r="O385" s="190"/>
      <c r="P385" s="190"/>
      <c r="Q385" s="190"/>
      <c r="R385" s="190"/>
      <c r="S385" s="190"/>
      <c r="T385" s="191"/>
      <c r="AT385" s="185" t="s">
        <v>149</v>
      </c>
      <c r="AU385" s="185" t="s">
        <v>85</v>
      </c>
      <c r="AV385" s="14" t="s">
        <v>140</v>
      </c>
      <c r="AW385" s="14" t="s">
        <v>33</v>
      </c>
      <c r="AX385" s="14" t="s">
        <v>8</v>
      </c>
      <c r="AY385" s="185" t="s">
        <v>139</v>
      </c>
    </row>
    <row r="386" spans="1:65" s="2" customFormat="1" ht="16.5" customHeight="1">
      <c r="A386" s="32"/>
      <c r="B386" s="161"/>
      <c r="C386" s="162" t="s">
        <v>498</v>
      </c>
      <c r="D386" s="162" t="s">
        <v>142</v>
      </c>
      <c r="E386" s="163" t="s">
        <v>499</v>
      </c>
      <c r="F386" s="164" t="s">
        <v>500</v>
      </c>
      <c r="G386" s="165" t="s">
        <v>154</v>
      </c>
      <c r="H386" s="166">
        <v>492.56400000000002</v>
      </c>
      <c r="I386" s="167"/>
      <c r="J386" s="168">
        <f>ROUND(I386*H386,0)</f>
        <v>0</v>
      </c>
      <c r="K386" s="164" t="s">
        <v>146</v>
      </c>
      <c r="L386" s="33"/>
      <c r="M386" s="169" t="s">
        <v>1</v>
      </c>
      <c r="N386" s="170" t="s">
        <v>42</v>
      </c>
      <c r="O386" s="58"/>
      <c r="P386" s="171">
        <f>O386*H386</f>
        <v>0</v>
      </c>
      <c r="Q386" s="171">
        <v>1.3977600000000001E-4</v>
      </c>
      <c r="R386" s="171">
        <f>Q386*H386</f>
        <v>6.8848625664000004E-2</v>
      </c>
      <c r="S386" s="171">
        <v>0</v>
      </c>
      <c r="T386" s="172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3" t="s">
        <v>223</v>
      </c>
      <c r="AT386" s="173" t="s">
        <v>142</v>
      </c>
      <c r="AU386" s="173" t="s">
        <v>85</v>
      </c>
      <c r="AY386" s="17" t="s">
        <v>139</v>
      </c>
      <c r="BE386" s="174">
        <f>IF(N386="základní",J386,0)</f>
        <v>0</v>
      </c>
      <c r="BF386" s="174">
        <f>IF(N386="snížená",J386,0)</f>
        <v>0</v>
      </c>
      <c r="BG386" s="174">
        <f>IF(N386="zákl. přenesená",J386,0)</f>
        <v>0</v>
      </c>
      <c r="BH386" s="174">
        <f>IF(N386="sníž. přenesená",J386,0)</f>
        <v>0</v>
      </c>
      <c r="BI386" s="174">
        <f>IF(N386="nulová",J386,0)</f>
        <v>0</v>
      </c>
      <c r="BJ386" s="17" t="s">
        <v>8</v>
      </c>
      <c r="BK386" s="174">
        <f>ROUND(I386*H386,0)</f>
        <v>0</v>
      </c>
      <c r="BL386" s="17" t="s">
        <v>223</v>
      </c>
      <c r="BM386" s="173" t="s">
        <v>501</v>
      </c>
    </row>
    <row r="387" spans="1:65" s="13" customFormat="1" ht="11.25">
      <c r="B387" s="175"/>
      <c r="D387" s="176" t="s">
        <v>149</v>
      </c>
      <c r="E387" s="177" t="s">
        <v>1</v>
      </c>
      <c r="F387" s="178" t="s">
        <v>88</v>
      </c>
      <c r="H387" s="179">
        <v>492.56400000000002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149</v>
      </c>
      <c r="AU387" s="177" t="s">
        <v>85</v>
      </c>
      <c r="AV387" s="13" t="s">
        <v>85</v>
      </c>
      <c r="AW387" s="13" t="s">
        <v>33</v>
      </c>
      <c r="AX387" s="13" t="s">
        <v>8</v>
      </c>
      <c r="AY387" s="177" t="s">
        <v>139</v>
      </c>
    </row>
    <row r="388" spans="1:65" s="2" customFormat="1" ht="16.5" customHeight="1">
      <c r="A388" s="32"/>
      <c r="B388" s="161"/>
      <c r="C388" s="162" t="s">
        <v>502</v>
      </c>
      <c r="D388" s="162" t="s">
        <v>142</v>
      </c>
      <c r="E388" s="163" t="s">
        <v>503</v>
      </c>
      <c r="F388" s="164" t="s">
        <v>504</v>
      </c>
      <c r="G388" s="165" t="s">
        <v>154</v>
      </c>
      <c r="H388" s="166">
        <v>492.56400000000002</v>
      </c>
      <c r="I388" s="167"/>
      <c r="J388" s="168">
        <f>ROUND(I388*H388,0)</f>
        <v>0</v>
      </c>
      <c r="K388" s="164" t="s">
        <v>146</v>
      </c>
      <c r="L388" s="33"/>
      <c r="M388" s="169" t="s">
        <v>1</v>
      </c>
      <c r="N388" s="170" t="s">
        <v>42</v>
      </c>
      <c r="O388" s="58"/>
      <c r="P388" s="171">
        <f>O388*H388</f>
        <v>0</v>
      </c>
      <c r="Q388" s="171">
        <v>0</v>
      </c>
      <c r="R388" s="171">
        <f>Q388*H388</f>
        <v>0</v>
      </c>
      <c r="S388" s="171">
        <v>0</v>
      </c>
      <c r="T388" s="172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3" t="s">
        <v>223</v>
      </c>
      <c r="AT388" s="173" t="s">
        <v>142</v>
      </c>
      <c r="AU388" s="173" t="s">
        <v>85</v>
      </c>
      <c r="AY388" s="17" t="s">
        <v>139</v>
      </c>
      <c r="BE388" s="174">
        <f>IF(N388="základní",J388,0)</f>
        <v>0</v>
      </c>
      <c r="BF388" s="174">
        <f>IF(N388="snížená",J388,0)</f>
        <v>0</v>
      </c>
      <c r="BG388" s="174">
        <f>IF(N388="zákl. přenesená",J388,0)</f>
        <v>0</v>
      </c>
      <c r="BH388" s="174">
        <f>IF(N388="sníž. přenesená",J388,0)</f>
        <v>0</v>
      </c>
      <c r="BI388" s="174">
        <f>IF(N388="nulová",J388,0)</f>
        <v>0</v>
      </c>
      <c r="BJ388" s="17" t="s">
        <v>8</v>
      </c>
      <c r="BK388" s="174">
        <f>ROUND(I388*H388,0)</f>
        <v>0</v>
      </c>
      <c r="BL388" s="17" t="s">
        <v>223</v>
      </c>
      <c r="BM388" s="173" t="s">
        <v>505</v>
      </c>
    </row>
    <row r="389" spans="1:65" s="13" customFormat="1" ht="11.25">
      <c r="B389" s="175"/>
      <c r="D389" s="176" t="s">
        <v>149</v>
      </c>
      <c r="E389" s="177" t="s">
        <v>1</v>
      </c>
      <c r="F389" s="178" t="s">
        <v>88</v>
      </c>
      <c r="H389" s="179">
        <v>492.56400000000002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149</v>
      </c>
      <c r="AU389" s="177" t="s">
        <v>85</v>
      </c>
      <c r="AV389" s="13" t="s">
        <v>85</v>
      </c>
      <c r="AW389" s="13" t="s">
        <v>33</v>
      </c>
      <c r="AX389" s="13" t="s">
        <v>8</v>
      </c>
      <c r="AY389" s="177" t="s">
        <v>139</v>
      </c>
    </row>
    <row r="390" spans="1:65" s="2" customFormat="1" ht="48" customHeight="1">
      <c r="A390" s="32"/>
      <c r="B390" s="161"/>
      <c r="C390" s="200" t="s">
        <v>506</v>
      </c>
      <c r="D390" s="200" t="s">
        <v>274</v>
      </c>
      <c r="E390" s="201" t="s">
        <v>507</v>
      </c>
      <c r="F390" s="202" t="s">
        <v>508</v>
      </c>
      <c r="G390" s="203" t="s">
        <v>154</v>
      </c>
      <c r="H390" s="204">
        <v>566.44899999999996</v>
      </c>
      <c r="I390" s="205"/>
      <c r="J390" s="206">
        <f>ROUND(I390*H390,0)</f>
        <v>0</v>
      </c>
      <c r="K390" s="202" t="s">
        <v>146</v>
      </c>
      <c r="L390" s="207"/>
      <c r="M390" s="208" t="s">
        <v>1</v>
      </c>
      <c r="N390" s="209" t="s">
        <v>42</v>
      </c>
      <c r="O390" s="58"/>
      <c r="P390" s="171">
        <f>O390*H390</f>
        <v>0</v>
      </c>
      <c r="Q390" s="171">
        <v>1E-3</v>
      </c>
      <c r="R390" s="171">
        <f>Q390*H390</f>
        <v>0.56644899999999998</v>
      </c>
      <c r="S390" s="171">
        <v>0</v>
      </c>
      <c r="T390" s="172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3" t="s">
        <v>277</v>
      </c>
      <c r="AT390" s="173" t="s">
        <v>274</v>
      </c>
      <c r="AU390" s="173" t="s">
        <v>85</v>
      </c>
      <c r="AY390" s="17" t="s">
        <v>139</v>
      </c>
      <c r="BE390" s="174">
        <f>IF(N390="základní",J390,0)</f>
        <v>0</v>
      </c>
      <c r="BF390" s="174">
        <f>IF(N390="snížená",J390,0)</f>
        <v>0</v>
      </c>
      <c r="BG390" s="174">
        <f>IF(N390="zákl. přenesená",J390,0)</f>
        <v>0</v>
      </c>
      <c r="BH390" s="174">
        <f>IF(N390="sníž. přenesená",J390,0)</f>
        <v>0</v>
      </c>
      <c r="BI390" s="174">
        <f>IF(N390="nulová",J390,0)</f>
        <v>0</v>
      </c>
      <c r="BJ390" s="17" t="s">
        <v>8</v>
      </c>
      <c r="BK390" s="174">
        <f>ROUND(I390*H390,0)</f>
        <v>0</v>
      </c>
      <c r="BL390" s="17" t="s">
        <v>223</v>
      </c>
      <c r="BM390" s="173" t="s">
        <v>509</v>
      </c>
    </row>
    <row r="391" spans="1:65" s="13" customFormat="1" ht="11.25">
      <c r="B391" s="175"/>
      <c r="D391" s="176" t="s">
        <v>149</v>
      </c>
      <c r="E391" s="177" t="s">
        <v>1</v>
      </c>
      <c r="F391" s="178" t="s">
        <v>510</v>
      </c>
      <c r="H391" s="179">
        <v>566.44899999999996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149</v>
      </c>
      <c r="AU391" s="177" t="s">
        <v>85</v>
      </c>
      <c r="AV391" s="13" t="s">
        <v>85</v>
      </c>
      <c r="AW391" s="13" t="s">
        <v>33</v>
      </c>
      <c r="AX391" s="13" t="s">
        <v>8</v>
      </c>
      <c r="AY391" s="177" t="s">
        <v>139</v>
      </c>
    </row>
    <row r="392" spans="1:65" s="2" customFormat="1" ht="24" customHeight="1">
      <c r="A392" s="32"/>
      <c r="B392" s="161"/>
      <c r="C392" s="162" t="s">
        <v>511</v>
      </c>
      <c r="D392" s="162" t="s">
        <v>142</v>
      </c>
      <c r="E392" s="163" t="s">
        <v>512</v>
      </c>
      <c r="F392" s="164" t="s">
        <v>513</v>
      </c>
      <c r="G392" s="165" t="s">
        <v>201</v>
      </c>
      <c r="H392" s="166">
        <v>0.63500000000000001</v>
      </c>
      <c r="I392" s="167"/>
      <c r="J392" s="168">
        <f>ROUND(I392*H392,0)</f>
        <v>0</v>
      </c>
      <c r="K392" s="164" t="s">
        <v>146</v>
      </c>
      <c r="L392" s="33"/>
      <c r="M392" s="169" t="s">
        <v>1</v>
      </c>
      <c r="N392" s="170" t="s">
        <v>42</v>
      </c>
      <c r="O392" s="58"/>
      <c r="P392" s="171">
        <f>O392*H392</f>
        <v>0</v>
      </c>
      <c r="Q392" s="171">
        <v>0</v>
      </c>
      <c r="R392" s="171">
        <f>Q392*H392</f>
        <v>0</v>
      </c>
      <c r="S392" s="171">
        <v>0</v>
      </c>
      <c r="T392" s="172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3" t="s">
        <v>223</v>
      </c>
      <c r="AT392" s="173" t="s">
        <v>142</v>
      </c>
      <c r="AU392" s="173" t="s">
        <v>85</v>
      </c>
      <c r="AY392" s="17" t="s">
        <v>139</v>
      </c>
      <c r="BE392" s="174">
        <f>IF(N392="základní",J392,0)</f>
        <v>0</v>
      </c>
      <c r="BF392" s="174">
        <f>IF(N392="snížená",J392,0)</f>
        <v>0</v>
      </c>
      <c r="BG392" s="174">
        <f>IF(N392="zákl. přenesená",J392,0)</f>
        <v>0</v>
      </c>
      <c r="BH392" s="174">
        <f>IF(N392="sníž. přenesená",J392,0)</f>
        <v>0</v>
      </c>
      <c r="BI392" s="174">
        <f>IF(N392="nulová",J392,0)</f>
        <v>0</v>
      </c>
      <c r="BJ392" s="17" t="s">
        <v>8</v>
      </c>
      <c r="BK392" s="174">
        <f>ROUND(I392*H392,0)</f>
        <v>0</v>
      </c>
      <c r="BL392" s="17" t="s">
        <v>223</v>
      </c>
      <c r="BM392" s="173" t="s">
        <v>514</v>
      </c>
    </row>
    <row r="393" spans="1:65" s="12" customFormat="1" ht="25.9" customHeight="1">
      <c r="B393" s="148"/>
      <c r="D393" s="149" t="s">
        <v>76</v>
      </c>
      <c r="E393" s="150" t="s">
        <v>274</v>
      </c>
      <c r="F393" s="150" t="s">
        <v>515</v>
      </c>
      <c r="I393" s="151"/>
      <c r="J393" s="152">
        <f>BK393</f>
        <v>0</v>
      </c>
      <c r="L393" s="148"/>
      <c r="M393" s="153"/>
      <c r="N393" s="154"/>
      <c r="O393" s="154"/>
      <c r="P393" s="155">
        <f>P394</f>
        <v>0</v>
      </c>
      <c r="Q393" s="154"/>
      <c r="R393" s="155">
        <f>R394</f>
        <v>0</v>
      </c>
      <c r="S393" s="154"/>
      <c r="T393" s="156">
        <f>T394</f>
        <v>0</v>
      </c>
      <c r="AR393" s="149" t="s">
        <v>140</v>
      </c>
      <c r="AT393" s="157" t="s">
        <v>76</v>
      </c>
      <c r="AU393" s="157" t="s">
        <v>77</v>
      </c>
      <c r="AY393" s="149" t="s">
        <v>139</v>
      </c>
      <c r="BK393" s="158">
        <f>BK394</f>
        <v>0</v>
      </c>
    </row>
    <row r="394" spans="1:65" s="12" customFormat="1" ht="22.9" customHeight="1">
      <c r="B394" s="148"/>
      <c r="D394" s="149" t="s">
        <v>76</v>
      </c>
      <c r="E394" s="159" t="s">
        <v>516</v>
      </c>
      <c r="F394" s="159" t="s">
        <v>517</v>
      </c>
      <c r="I394" s="151"/>
      <c r="J394" s="160">
        <f>BK394</f>
        <v>0</v>
      </c>
      <c r="L394" s="148"/>
      <c r="M394" s="153"/>
      <c r="N394" s="154"/>
      <c r="O394" s="154"/>
      <c r="P394" s="155">
        <f>P395</f>
        <v>0</v>
      </c>
      <c r="Q394" s="154"/>
      <c r="R394" s="155">
        <f>R395</f>
        <v>0</v>
      </c>
      <c r="S394" s="154"/>
      <c r="T394" s="156">
        <f>T395</f>
        <v>0</v>
      </c>
      <c r="AR394" s="149" t="s">
        <v>140</v>
      </c>
      <c r="AT394" s="157" t="s">
        <v>76</v>
      </c>
      <c r="AU394" s="157" t="s">
        <v>8</v>
      </c>
      <c r="AY394" s="149" t="s">
        <v>139</v>
      </c>
      <c r="BK394" s="158">
        <f>BK395</f>
        <v>0</v>
      </c>
    </row>
    <row r="395" spans="1:65" s="2" customFormat="1" ht="16.5" customHeight="1">
      <c r="A395" s="32"/>
      <c r="B395" s="161"/>
      <c r="C395" s="200" t="s">
        <v>518</v>
      </c>
      <c r="D395" s="200" t="s">
        <v>274</v>
      </c>
      <c r="E395" s="201" t="s">
        <v>519</v>
      </c>
      <c r="F395" s="202" t="s">
        <v>520</v>
      </c>
      <c r="G395" s="203" t="s">
        <v>521</v>
      </c>
      <c r="H395" s="204">
        <v>1</v>
      </c>
      <c r="I395" s="205"/>
      <c r="J395" s="206">
        <f>ROUND(I395*H395,0)</f>
        <v>0</v>
      </c>
      <c r="K395" s="202" t="s">
        <v>1</v>
      </c>
      <c r="L395" s="207"/>
      <c r="M395" s="208" t="s">
        <v>1</v>
      </c>
      <c r="N395" s="209" t="s">
        <v>42</v>
      </c>
      <c r="O395" s="58"/>
      <c r="P395" s="171">
        <f>O395*H395</f>
        <v>0</v>
      </c>
      <c r="Q395" s="171">
        <v>0</v>
      </c>
      <c r="R395" s="171">
        <f>Q395*H395</f>
        <v>0</v>
      </c>
      <c r="S395" s="171">
        <v>0</v>
      </c>
      <c r="T395" s="172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3" t="s">
        <v>522</v>
      </c>
      <c r="AT395" s="173" t="s">
        <v>274</v>
      </c>
      <c r="AU395" s="173" t="s">
        <v>85</v>
      </c>
      <c r="AY395" s="17" t="s">
        <v>139</v>
      </c>
      <c r="BE395" s="174">
        <f>IF(N395="základní",J395,0)</f>
        <v>0</v>
      </c>
      <c r="BF395" s="174">
        <f>IF(N395="snížená",J395,0)</f>
        <v>0</v>
      </c>
      <c r="BG395" s="174">
        <f>IF(N395="zákl. přenesená",J395,0)</f>
        <v>0</v>
      </c>
      <c r="BH395" s="174">
        <f>IF(N395="sníž. přenesená",J395,0)</f>
        <v>0</v>
      </c>
      <c r="BI395" s="174">
        <f>IF(N395="nulová",J395,0)</f>
        <v>0</v>
      </c>
      <c r="BJ395" s="17" t="s">
        <v>8</v>
      </c>
      <c r="BK395" s="174">
        <f>ROUND(I395*H395,0)</f>
        <v>0</v>
      </c>
      <c r="BL395" s="17" t="s">
        <v>523</v>
      </c>
      <c r="BM395" s="173" t="s">
        <v>524</v>
      </c>
    </row>
    <row r="396" spans="1:65" s="12" customFormat="1" ht="25.9" customHeight="1">
      <c r="B396" s="148"/>
      <c r="D396" s="149" t="s">
        <v>76</v>
      </c>
      <c r="E396" s="150" t="s">
        <v>525</v>
      </c>
      <c r="F396" s="150" t="s">
        <v>526</v>
      </c>
      <c r="I396" s="151"/>
      <c r="J396" s="152">
        <f>BK396</f>
        <v>0</v>
      </c>
      <c r="L396" s="148"/>
      <c r="M396" s="153"/>
      <c r="N396" s="154"/>
      <c r="O396" s="154"/>
      <c r="P396" s="155">
        <f>SUM(P397:P398)</f>
        <v>0</v>
      </c>
      <c r="Q396" s="154"/>
      <c r="R396" s="155">
        <f>SUM(R397:R398)</f>
        <v>0</v>
      </c>
      <c r="S396" s="154"/>
      <c r="T396" s="156">
        <f>SUM(T397:T398)</f>
        <v>0</v>
      </c>
      <c r="AR396" s="149" t="s">
        <v>147</v>
      </c>
      <c r="AT396" s="157" t="s">
        <v>76</v>
      </c>
      <c r="AU396" s="157" t="s">
        <v>77</v>
      </c>
      <c r="AY396" s="149" t="s">
        <v>139</v>
      </c>
      <c r="BK396" s="158">
        <f>SUM(BK397:BK398)</f>
        <v>0</v>
      </c>
    </row>
    <row r="397" spans="1:65" s="2" customFormat="1" ht="16.5" customHeight="1">
      <c r="A397" s="32"/>
      <c r="B397" s="161"/>
      <c r="C397" s="162" t="s">
        <v>527</v>
      </c>
      <c r="D397" s="162" t="s">
        <v>142</v>
      </c>
      <c r="E397" s="163" t="s">
        <v>528</v>
      </c>
      <c r="F397" s="164" t="s">
        <v>529</v>
      </c>
      <c r="G397" s="165" t="s">
        <v>530</v>
      </c>
      <c r="H397" s="166">
        <v>100</v>
      </c>
      <c r="I397" s="167"/>
      <c r="J397" s="168">
        <f>ROUND(I397*H397,0)</f>
        <v>0</v>
      </c>
      <c r="K397" s="164" t="s">
        <v>146</v>
      </c>
      <c r="L397" s="33"/>
      <c r="M397" s="169" t="s">
        <v>1</v>
      </c>
      <c r="N397" s="170" t="s">
        <v>42</v>
      </c>
      <c r="O397" s="58"/>
      <c r="P397" s="171">
        <f>O397*H397</f>
        <v>0</v>
      </c>
      <c r="Q397" s="171">
        <v>0</v>
      </c>
      <c r="R397" s="171">
        <f>Q397*H397</f>
        <v>0</v>
      </c>
      <c r="S397" s="171">
        <v>0</v>
      </c>
      <c r="T397" s="172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3" t="s">
        <v>531</v>
      </c>
      <c r="AT397" s="173" t="s">
        <v>142</v>
      </c>
      <c r="AU397" s="173" t="s">
        <v>8</v>
      </c>
      <c r="AY397" s="17" t="s">
        <v>139</v>
      </c>
      <c r="BE397" s="174">
        <f>IF(N397="základní",J397,0)</f>
        <v>0</v>
      </c>
      <c r="BF397" s="174">
        <f>IF(N397="snížená",J397,0)</f>
        <v>0</v>
      </c>
      <c r="BG397" s="174">
        <f>IF(N397="zákl. přenesená",J397,0)</f>
        <v>0</v>
      </c>
      <c r="BH397" s="174">
        <f>IF(N397="sníž. přenesená",J397,0)</f>
        <v>0</v>
      </c>
      <c r="BI397" s="174">
        <f>IF(N397="nulová",J397,0)</f>
        <v>0</v>
      </c>
      <c r="BJ397" s="17" t="s">
        <v>8</v>
      </c>
      <c r="BK397" s="174">
        <f>ROUND(I397*H397,0)</f>
        <v>0</v>
      </c>
      <c r="BL397" s="17" t="s">
        <v>531</v>
      </c>
      <c r="BM397" s="173" t="s">
        <v>532</v>
      </c>
    </row>
    <row r="398" spans="1:65" s="13" customFormat="1" ht="22.5">
      <c r="B398" s="175"/>
      <c r="D398" s="176" t="s">
        <v>149</v>
      </c>
      <c r="E398" s="177" t="s">
        <v>1</v>
      </c>
      <c r="F398" s="178" t="s">
        <v>533</v>
      </c>
      <c r="H398" s="179">
        <v>100</v>
      </c>
      <c r="I398" s="180"/>
      <c r="L398" s="175"/>
      <c r="M398" s="210"/>
      <c r="N398" s="211"/>
      <c r="O398" s="211"/>
      <c r="P398" s="211"/>
      <c r="Q398" s="211"/>
      <c r="R398" s="211"/>
      <c r="S398" s="211"/>
      <c r="T398" s="212"/>
      <c r="AT398" s="177" t="s">
        <v>149</v>
      </c>
      <c r="AU398" s="177" t="s">
        <v>8</v>
      </c>
      <c r="AV398" s="13" t="s">
        <v>85</v>
      </c>
      <c r="AW398" s="13" t="s">
        <v>33</v>
      </c>
      <c r="AX398" s="13" t="s">
        <v>8</v>
      </c>
      <c r="AY398" s="177" t="s">
        <v>139</v>
      </c>
    </row>
    <row r="399" spans="1:65" s="2" customFormat="1" ht="6.95" customHeight="1">
      <c r="A399" s="32"/>
      <c r="B399" s="47"/>
      <c r="C399" s="48"/>
      <c r="D399" s="48"/>
      <c r="E399" s="48"/>
      <c r="F399" s="48"/>
      <c r="G399" s="48"/>
      <c r="H399" s="48"/>
      <c r="I399" s="121"/>
      <c r="J399" s="48"/>
      <c r="K399" s="48"/>
      <c r="L399" s="33"/>
      <c r="M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</row>
  </sheetData>
  <autoFilter ref="C128:K398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tabSelected="1" topLeftCell="A12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5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94</v>
      </c>
      <c r="I4" s="93"/>
      <c r="L4" s="20"/>
      <c r="M4" s="96" t="s">
        <v>11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17</v>
      </c>
      <c r="I6" s="93"/>
      <c r="L6" s="20"/>
    </row>
    <row r="7" spans="1:46" s="1" customFormat="1" ht="16.5" customHeight="1">
      <c r="B7" s="20"/>
      <c r="E7" s="257" t="str">
        <f>'Rekapitulace stavby'!K6</f>
        <v>Rekonstrukce střechy budovy čp.2 nám. TGM</v>
      </c>
      <c r="F7" s="258"/>
      <c r="G7" s="258"/>
      <c r="H7" s="258"/>
      <c r="I7" s="93"/>
      <c r="L7" s="20"/>
    </row>
    <row r="8" spans="1:46" s="2" customFormat="1" ht="12" customHeight="1">
      <c r="A8" s="32"/>
      <c r="B8" s="33"/>
      <c r="C8" s="32"/>
      <c r="D8" s="27" t="s">
        <v>104</v>
      </c>
      <c r="E8" s="32"/>
      <c r="F8" s="32"/>
      <c r="G8" s="32"/>
      <c r="H8" s="32"/>
      <c r="I8" s="97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7" t="s">
        <v>534</v>
      </c>
      <c r="F9" s="259"/>
      <c r="G9" s="259"/>
      <c r="H9" s="259"/>
      <c r="I9" s="97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7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98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8" t="s">
        <v>23</v>
      </c>
      <c r="J12" s="55" t="str">
        <f>'Rekapitulace stavby'!AN8</f>
        <v>1. 11. 2019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7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8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8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7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8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0" t="str">
        <f>'Rekapitulace stavby'!E14</f>
        <v>Vyplň údaj</v>
      </c>
      <c r="F18" s="240"/>
      <c r="G18" s="240"/>
      <c r="H18" s="240"/>
      <c r="I18" s="98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7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8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98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7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8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98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7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7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44" t="s">
        <v>1</v>
      </c>
      <c r="F27" s="244"/>
      <c r="G27" s="244"/>
      <c r="H27" s="244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7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3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4" t="s">
        <v>37</v>
      </c>
      <c r="E30" s="32"/>
      <c r="F30" s="32"/>
      <c r="G30" s="32"/>
      <c r="H30" s="32"/>
      <c r="I30" s="97"/>
      <c r="J30" s="71">
        <f>ROUND(J126,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3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5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6" t="s">
        <v>41</v>
      </c>
      <c r="E33" s="27" t="s">
        <v>42</v>
      </c>
      <c r="F33" s="107">
        <f>ROUND((SUM(BE126:BE145)),  0)</f>
        <v>0</v>
      </c>
      <c r="G33" s="32"/>
      <c r="H33" s="32"/>
      <c r="I33" s="108">
        <v>0.21</v>
      </c>
      <c r="J33" s="107">
        <f>ROUND(((SUM(BE126:BE145))*I33),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7">
        <f>ROUND((SUM(BF126:BF145)),  0)</f>
        <v>0</v>
      </c>
      <c r="G34" s="32"/>
      <c r="H34" s="32"/>
      <c r="I34" s="108">
        <v>0.15</v>
      </c>
      <c r="J34" s="107">
        <f>ROUND(((SUM(BF126:BF145))*I34),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7">
        <f>ROUND((SUM(BG126:BG145)),  0)</f>
        <v>0</v>
      </c>
      <c r="G35" s="32"/>
      <c r="H35" s="32"/>
      <c r="I35" s="108">
        <v>0.21</v>
      </c>
      <c r="J35" s="107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7">
        <f>ROUND((SUM(BH126:BH145)),  0)</f>
        <v>0</v>
      </c>
      <c r="G36" s="32"/>
      <c r="H36" s="32"/>
      <c r="I36" s="108">
        <v>0.15</v>
      </c>
      <c r="J36" s="107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7">
        <f>ROUND((SUM(BI126:BI145)),  0)</f>
        <v>0</v>
      </c>
      <c r="G37" s="32"/>
      <c r="H37" s="32"/>
      <c r="I37" s="108">
        <v>0</v>
      </c>
      <c r="J37" s="10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7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9"/>
      <c r="D39" s="110" t="s">
        <v>47</v>
      </c>
      <c r="E39" s="60"/>
      <c r="F39" s="60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7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116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7" t="s">
        <v>53</v>
      </c>
      <c r="G61" s="45" t="s">
        <v>52</v>
      </c>
      <c r="H61" s="35"/>
      <c r="I61" s="118"/>
      <c r="J61" s="11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20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7" t="s">
        <v>53</v>
      </c>
      <c r="G76" s="45" t="s">
        <v>52</v>
      </c>
      <c r="H76" s="35"/>
      <c r="I76" s="118"/>
      <c r="J76" s="11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1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2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106</v>
      </c>
      <c r="D82" s="32"/>
      <c r="E82" s="32"/>
      <c r="F82" s="32"/>
      <c r="G82" s="32"/>
      <c r="H82" s="32"/>
      <c r="I82" s="97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7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97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7" t="str">
        <f>E7</f>
        <v>Rekonstrukce střechy budovy čp.2 nám. TGM</v>
      </c>
      <c r="F85" s="258"/>
      <c r="G85" s="258"/>
      <c r="H85" s="258"/>
      <c r="I85" s="97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104</v>
      </c>
      <c r="D86" s="32"/>
      <c r="E86" s="32"/>
      <c r="F86" s="32"/>
      <c r="G86" s="32"/>
      <c r="H86" s="32"/>
      <c r="I86" s="97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7" t="str">
        <f>E9</f>
        <v>2 - Vedlejší náklady</v>
      </c>
      <c r="F87" s="259"/>
      <c r="G87" s="259"/>
      <c r="H87" s="259"/>
      <c r="I87" s="97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7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Dvůr Králové nad Labem</v>
      </c>
      <c r="G89" s="32"/>
      <c r="H89" s="32"/>
      <c r="I89" s="98" t="s">
        <v>23</v>
      </c>
      <c r="J89" s="55" t="str">
        <f>IF(J12="","",J12)</f>
        <v>1. 11. 2019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7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3.15" customHeight="1">
      <c r="A91" s="32"/>
      <c r="B91" s="33"/>
      <c r="C91" s="27" t="s">
        <v>25</v>
      </c>
      <c r="D91" s="32"/>
      <c r="E91" s="32"/>
      <c r="F91" s="25" t="str">
        <f>E15</f>
        <v xml:space="preserve">Město Dvůr Králové n.L., nám. TGM 38 </v>
      </c>
      <c r="G91" s="32"/>
      <c r="H91" s="32"/>
      <c r="I91" s="98" t="s">
        <v>31</v>
      </c>
      <c r="J91" s="30" t="str">
        <f>E21</f>
        <v>Projektis spol. s r.o., Legionářská 562, D.K.n.L.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8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7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3" t="s">
        <v>107</v>
      </c>
      <c r="D94" s="109"/>
      <c r="E94" s="109"/>
      <c r="F94" s="109"/>
      <c r="G94" s="109"/>
      <c r="H94" s="109"/>
      <c r="I94" s="124"/>
      <c r="J94" s="125" t="s">
        <v>108</v>
      </c>
      <c r="K94" s="10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7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6" t="s">
        <v>109</v>
      </c>
      <c r="D96" s="32"/>
      <c r="E96" s="32"/>
      <c r="F96" s="32"/>
      <c r="G96" s="32"/>
      <c r="H96" s="32"/>
      <c r="I96" s="97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110</v>
      </c>
    </row>
    <row r="97" spans="1:31" s="9" customFormat="1" ht="24.95" customHeight="1">
      <c r="B97" s="127"/>
      <c r="D97" s="128" t="s">
        <v>535</v>
      </c>
      <c r="E97" s="129"/>
      <c r="F97" s="129"/>
      <c r="G97" s="129"/>
      <c r="H97" s="129"/>
      <c r="I97" s="130"/>
      <c r="J97" s="131">
        <f>J127</f>
        <v>0</v>
      </c>
      <c r="L97" s="127"/>
    </row>
    <row r="98" spans="1:31" s="10" customFormat="1" ht="19.899999999999999" customHeight="1">
      <c r="B98" s="132"/>
      <c r="D98" s="133" t="s">
        <v>536</v>
      </c>
      <c r="E98" s="134"/>
      <c r="F98" s="134"/>
      <c r="G98" s="134"/>
      <c r="H98" s="134"/>
      <c r="I98" s="135"/>
      <c r="J98" s="136">
        <f>J128</f>
        <v>0</v>
      </c>
      <c r="L98" s="132"/>
    </row>
    <row r="99" spans="1:31" s="10" customFormat="1" ht="19.899999999999999" customHeight="1">
      <c r="B99" s="132"/>
      <c r="D99" s="133" t="s">
        <v>537</v>
      </c>
      <c r="E99" s="134"/>
      <c r="F99" s="134"/>
      <c r="G99" s="134"/>
      <c r="H99" s="134"/>
      <c r="I99" s="135"/>
      <c r="J99" s="136">
        <f>J130</f>
        <v>0</v>
      </c>
      <c r="L99" s="132"/>
    </row>
    <row r="100" spans="1:31" s="10" customFormat="1" ht="19.899999999999999" customHeight="1">
      <c r="B100" s="132"/>
      <c r="D100" s="133" t="s">
        <v>538</v>
      </c>
      <c r="E100" s="134"/>
      <c r="F100" s="134"/>
      <c r="G100" s="134"/>
      <c r="H100" s="134"/>
      <c r="I100" s="135"/>
      <c r="J100" s="136">
        <f>J132</f>
        <v>0</v>
      </c>
      <c r="L100" s="132"/>
    </row>
    <row r="101" spans="1:31" s="10" customFormat="1" ht="19.899999999999999" customHeight="1">
      <c r="B101" s="132"/>
      <c r="D101" s="133" t="s">
        <v>539</v>
      </c>
      <c r="E101" s="134"/>
      <c r="F101" s="134"/>
      <c r="G101" s="134"/>
      <c r="H101" s="134"/>
      <c r="I101" s="135"/>
      <c r="J101" s="136">
        <f>J134</f>
        <v>0</v>
      </c>
      <c r="L101" s="132"/>
    </row>
    <row r="102" spans="1:31" s="10" customFormat="1" ht="19.899999999999999" customHeight="1">
      <c r="B102" s="132"/>
      <c r="D102" s="133" t="s">
        <v>540</v>
      </c>
      <c r="E102" s="134"/>
      <c r="F102" s="134"/>
      <c r="G102" s="134"/>
      <c r="H102" s="134"/>
      <c r="I102" s="135"/>
      <c r="J102" s="136">
        <f>J136</f>
        <v>0</v>
      </c>
      <c r="L102" s="132"/>
    </row>
    <row r="103" spans="1:31" s="10" customFormat="1" ht="19.899999999999999" customHeight="1">
      <c r="B103" s="132"/>
      <c r="D103" s="133" t="s">
        <v>541</v>
      </c>
      <c r="E103" s="134"/>
      <c r="F103" s="134"/>
      <c r="G103" s="134"/>
      <c r="H103" s="134"/>
      <c r="I103" s="135"/>
      <c r="J103" s="136">
        <f>J138</f>
        <v>0</v>
      </c>
      <c r="L103" s="132"/>
    </row>
    <row r="104" spans="1:31" s="10" customFormat="1" ht="19.899999999999999" customHeight="1">
      <c r="B104" s="132"/>
      <c r="D104" s="133" t="s">
        <v>542</v>
      </c>
      <c r="E104" s="134"/>
      <c r="F104" s="134"/>
      <c r="G104" s="134"/>
      <c r="H104" s="134"/>
      <c r="I104" s="135"/>
      <c r="J104" s="136">
        <f>J140</f>
        <v>0</v>
      </c>
      <c r="L104" s="132"/>
    </row>
    <row r="105" spans="1:31" s="10" customFormat="1" ht="19.899999999999999" customHeight="1">
      <c r="B105" s="132"/>
      <c r="D105" s="133" t="s">
        <v>543</v>
      </c>
      <c r="E105" s="134"/>
      <c r="F105" s="134"/>
      <c r="G105" s="134"/>
      <c r="H105" s="134"/>
      <c r="I105" s="135"/>
      <c r="J105" s="136">
        <f>J142</f>
        <v>0</v>
      </c>
      <c r="L105" s="132"/>
    </row>
    <row r="106" spans="1:31" s="10" customFormat="1" ht="19.899999999999999" customHeight="1">
      <c r="B106" s="132"/>
      <c r="D106" s="133" t="s">
        <v>544</v>
      </c>
      <c r="E106" s="134"/>
      <c r="F106" s="134"/>
      <c r="G106" s="134"/>
      <c r="H106" s="134"/>
      <c r="I106" s="135"/>
      <c r="J106" s="136">
        <f>J144</f>
        <v>0</v>
      </c>
      <c r="L106" s="132"/>
    </row>
    <row r="107" spans="1:31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97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121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122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124</v>
      </c>
      <c r="D113" s="32"/>
      <c r="E113" s="32"/>
      <c r="F113" s="32"/>
      <c r="G113" s="32"/>
      <c r="H113" s="32"/>
      <c r="I113" s="97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97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17</v>
      </c>
      <c r="D115" s="32"/>
      <c r="E115" s="32"/>
      <c r="F115" s="32"/>
      <c r="G115" s="32"/>
      <c r="H115" s="32"/>
      <c r="I115" s="97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2"/>
      <c r="D116" s="32"/>
      <c r="E116" s="257" t="str">
        <f>E7</f>
        <v>Rekonstrukce střechy budovy čp.2 nám. TGM</v>
      </c>
      <c r="F116" s="258"/>
      <c r="G116" s="258"/>
      <c r="H116" s="258"/>
      <c r="I116" s="97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104</v>
      </c>
      <c r="D117" s="32"/>
      <c r="E117" s="32"/>
      <c r="F117" s="32"/>
      <c r="G117" s="32"/>
      <c r="H117" s="32"/>
      <c r="I117" s="97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37" t="str">
        <f>E9</f>
        <v>2 - Vedlejší náklady</v>
      </c>
      <c r="F118" s="259"/>
      <c r="G118" s="259"/>
      <c r="H118" s="259"/>
      <c r="I118" s="97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97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21</v>
      </c>
      <c r="D120" s="32"/>
      <c r="E120" s="32"/>
      <c r="F120" s="25" t="str">
        <f>F12</f>
        <v>Dvůr Králové nad Labem</v>
      </c>
      <c r="G120" s="32"/>
      <c r="H120" s="32"/>
      <c r="I120" s="98" t="s">
        <v>23</v>
      </c>
      <c r="J120" s="55" t="str">
        <f>IF(J12="","",J12)</f>
        <v>1. 11. 2019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97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43.15" customHeight="1">
      <c r="A122" s="32"/>
      <c r="B122" s="33"/>
      <c r="C122" s="27" t="s">
        <v>25</v>
      </c>
      <c r="D122" s="32"/>
      <c r="E122" s="32"/>
      <c r="F122" s="25" t="str">
        <f>E15</f>
        <v xml:space="preserve">Město Dvůr Králové n.L., nám. TGM 38 </v>
      </c>
      <c r="G122" s="32"/>
      <c r="H122" s="32"/>
      <c r="I122" s="98" t="s">
        <v>31</v>
      </c>
      <c r="J122" s="30" t="str">
        <f>E21</f>
        <v>Projektis spol. s r.o., Legionářská 562, D.K.n.L.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29</v>
      </c>
      <c r="D123" s="32"/>
      <c r="E123" s="32"/>
      <c r="F123" s="25" t="str">
        <f>IF(E18="","",E18)</f>
        <v>Vyplň údaj</v>
      </c>
      <c r="G123" s="32"/>
      <c r="H123" s="32"/>
      <c r="I123" s="98" t="s">
        <v>34</v>
      </c>
      <c r="J123" s="30" t="str">
        <f>E24</f>
        <v>ing. V. Švehla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97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37"/>
      <c r="B125" s="138"/>
      <c r="C125" s="139" t="s">
        <v>125</v>
      </c>
      <c r="D125" s="140" t="s">
        <v>62</v>
      </c>
      <c r="E125" s="140" t="s">
        <v>58</v>
      </c>
      <c r="F125" s="140" t="s">
        <v>59</v>
      </c>
      <c r="G125" s="140" t="s">
        <v>126</v>
      </c>
      <c r="H125" s="140" t="s">
        <v>127</v>
      </c>
      <c r="I125" s="141" t="s">
        <v>128</v>
      </c>
      <c r="J125" s="140" t="s">
        <v>108</v>
      </c>
      <c r="K125" s="142" t="s">
        <v>129</v>
      </c>
      <c r="L125" s="143"/>
      <c r="M125" s="62" t="s">
        <v>1</v>
      </c>
      <c r="N125" s="63" t="s">
        <v>41</v>
      </c>
      <c r="O125" s="63" t="s">
        <v>130</v>
      </c>
      <c r="P125" s="63" t="s">
        <v>131</v>
      </c>
      <c r="Q125" s="63" t="s">
        <v>132</v>
      </c>
      <c r="R125" s="63" t="s">
        <v>133</v>
      </c>
      <c r="S125" s="63" t="s">
        <v>134</v>
      </c>
      <c r="T125" s="64" t="s">
        <v>135</v>
      </c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</row>
    <row r="126" spans="1:63" s="2" customFormat="1" ht="22.9" customHeight="1">
      <c r="A126" s="32"/>
      <c r="B126" s="33"/>
      <c r="C126" s="69" t="s">
        <v>136</v>
      </c>
      <c r="D126" s="32"/>
      <c r="E126" s="32"/>
      <c r="F126" s="32"/>
      <c r="G126" s="32"/>
      <c r="H126" s="32"/>
      <c r="I126" s="97"/>
      <c r="J126" s="144">
        <f>BK126</f>
        <v>0</v>
      </c>
      <c r="K126" s="32"/>
      <c r="L126" s="33"/>
      <c r="M126" s="65"/>
      <c r="N126" s="56"/>
      <c r="O126" s="66"/>
      <c r="P126" s="145">
        <f>P127</f>
        <v>0</v>
      </c>
      <c r="Q126" s="66"/>
      <c r="R126" s="145">
        <f>R127</f>
        <v>0</v>
      </c>
      <c r="S126" s="66"/>
      <c r="T126" s="146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76</v>
      </c>
      <c r="AU126" s="17" t="s">
        <v>110</v>
      </c>
      <c r="BK126" s="147">
        <f>BK127</f>
        <v>0</v>
      </c>
    </row>
    <row r="127" spans="1:63" s="12" customFormat="1" ht="25.9" customHeight="1">
      <c r="B127" s="148"/>
      <c r="D127" s="149" t="s">
        <v>76</v>
      </c>
      <c r="E127" s="150" t="s">
        <v>545</v>
      </c>
      <c r="F127" s="150" t="s">
        <v>546</v>
      </c>
      <c r="I127" s="151"/>
      <c r="J127" s="152">
        <f>BK127</f>
        <v>0</v>
      </c>
      <c r="L127" s="148"/>
      <c r="M127" s="153"/>
      <c r="N127" s="154"/>
      <c r="O127" s="154"/>
      <c r="P127" s="155">
        <f>P128+P130+P132+P134+P136+P138+P140+P142+P144</f>
        <v>0</v>
      </c>
      <c r="Q127" s="154"/>
      <c r="R127" s="155">
        <f>R128+R130+R132+R134+R136+R138+R140+R142+R144</f>
        <v>0</v>
      </c>
      <c r="S127" s="154"/>
      <c r="T127" s="156">
        <f>T128+T130+T132+T134+T136+T138+T140+T142+T144</f>
        <v>0</v>
      </c>
      <c r="AR127" s="149" t="s">
        <v>171</v>
      </c>
      <c r="AT127" s="157" t="s">
        <v>76</v>
      </c>
      <c r="AU127" s="157" t="s">
        <v>77</v>
      </c>
      <c r="AY127" s="149" t="s">
        <v>139</v>
      </c>
      <c r="BK127" s="158">
        <f>BK128+BK130+BK132+BK134+BK136+BK138+BK140+BK142+BK144</f>
        <v>0</v>
      </c>
    </row>
    <row r="128" spans="1:63" s="12" customFormat="1" ht="22.9" customHeight="1">
      <c r="B128" s="148"/>
      <c r="D128" s="149" t="s">
        <v>76</v>
      </c>
      <c r="E128" s="159" t="s">
        <v>547</v>
      </c>
      <c r="F128" s="159" t="s">
        <v>548</v>
      </c>
      <c r="I128" s="151"/>
      <c r="J128" s="160">
        <f>BK128</f>
        <v>0</v>
      </c>
      <c r="L128" s="148"/>
      <c r="M128" s="153"/>
      <c r="N128" s="154"/>
      <c r="O128" s="154"/>
      <c r="P128" s="155">
        <f>P129</f>
        <v>0</v>
      </c>
      <c r="Q128" s="154"/>
      <c r="R128" s="155">
        <f>R129</f>
        <v>0</v>
      </c>
      <c r="S128" s="154"/>
      <c r="T128" s="156">
        <f>T129</f>
        <v>0</v>
      </c>
      <c r="AR128" s="149" t="s">
        <v>171</v>
      </c>
      <c r="AT128" s="157" t="s">
        <v>76</v>
      </c>
      <c r="AU128" s="157" t="s">
        <v>8</v>
      </c>
      <c r="AY128" s="149" t="s">
        <v>139</v>
      </c>
      <c r="BK128" s="158">
        <f>BK129</f>
        <v>0</v>
      </c>
    </row>
    <row r="129" spans="1:65" s="2" customFormat="1" ht="16.5" customHeight="1">
      <c r="A129" s="32"/>
      <c r="B129" s="161"/>
      <c r="C129" s="162" t="s">
        <v>8</v>
      </c>
      <c r="D129" s="162" t="s">
        <v>142</v>
      </c>
      <c r="E129" s="163" t="s">
        <v>549</v>
      </c>
      <c r="F129" s="164" t="s">
        <v>548</v>
      </c>
      <c r="G129" s="165" t="s">
        <v>521</v>
      </c>
      <c r="H129" s="166">
        <v>1</v>
      </c>
      <c r="I129" s="167"/>
      <c r="J129" s="168">
        <f>ROUND(I129*H129,0)</f>
        <v>0</v>
      </c>
      <c r="K129" s="164" t="s">
        <v>146</v>
      </c>
      <c r="L129" s="33"/>
      <c r="M129" s="169" t="s">
        <v>1</v>
      </c>
      <c r="N129" s="170" t="s">
        <v>42</v>
      </c>
      <c r="O129" s="58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3" t="s">
        <v>550</v>
      </c>
      <c r="AT129" s="173" t="s">
        <v>142</v>
      </c>
      <c r="AU129" s="173" t="s">
        <v>85</v>
      </c>
      <c r="AY129" s="17" t="s">
        <v>139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7" t="s">
        <v>8</v>
      </c>
      <c r="BK129" s="174">
        <f>ROUND(I129*H129,0)</f>
        <v>0</v>
      </c>
      <c r="BL129" s="17" t="s">
        <v>550</v>
      </c>
      <c r="BM129" s="173" t="s">
        <v>551</v>
      </c>
    </row>
    <row r="130" spans="1:65" s="12" customFormat="1" ht="22.9" customHeight="1">
      <c r="B130" s="148"/>
      <c r="D130" s="149" t="s">
        <v>76</v>
      </c>
      <c r="E130" s="159" t="s">
        <v>552</v>
      </c>
      <c r="F130" s="159" t="s">
        <v>553</v>
      </c>
      <c r="I130" s="151"/>
      <c r="J130" s="160">
        <f>BK130</f>
        <v>0</v>
      </c>
      <c r="L130" s="148"/>
      <c r="M130" s="153"/>
      <c r="N130" s="154"/>
      <c r="O130" s="154"/>
      <c r="P130" s="155">
        <f>P131</f>
        <v>0</v>
      </c>
      <c r="Q130" s="154"/>
      <c r="R130" s="155">
        <f>R131</f>
        <v>0</v>
      </c>
      <c r="S130" s="154"/>
      <c r="T130" s="156">
        <f>T131</f>
        <v>0</v>
      </c>
      <c r="AR130" s="149" t="s">
        <v>171</v>
      </c>
      <c r="AT130" s="157" t="s">
        <v>76</v>
      </c>
      <c r="AU130" s="157" t="s">
        <v>8</v>
      </c>
      <c r="AY130" s="149" t="s">
        <v>139</v>
      </c>
      <c r="BK130" s="158">
        <f>BK131</f>
        <v>0</v>
      </c>
    </row>
    <row r="131" spans="1:65" s="2" customFormat="1" ht="16.5" customHeight="1">
      <c r="A131" s="32"/>
      <c r="B131" s="161"/>
      <c r="C131" s="162" t="s">
        <v>85</v>
      </c>
      <c r="D131" s="162" t="s">
        <v>142</v>
      </c>
      <c r="E131" s="163" t="s">
        <v>554</v>
      </c>
      <c r="F131" s="164" t="s">
        <v>553</v>
      </c>
      <c r="G131" s="165" t="s">
        <v>521</v>
      </c>
      <c r="H131" s="166">
        <v>1</v>
      </c>
      <c r="I131" s="167"/>
      <c r="J131" s="168">
        <f>ROUND(I131*H131,0)</f>
        <v>0</v>
      </c>
      <c r="K131" s="164" t="s">
        <v>146</v>
      </c>
      <c r="L131" s="33"/>
      <c r="M131" s="169" t="s">
        <v>1</v>
      </c>
      <c r="N131" s="170" t="s">
        <v>42</v>
      </c>
      <c r="O131" s="58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3" t="s">
        <v>550</v>
      </c>
      <c r="AT131" s="173" t="s">
        <v>142</v>
      </c>
      <c r="AU131" s="173" t="s">
        <v>85</v>
      </c>
      <c r="AY131" s="17" t="s">
        <v>139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7" t="s">
        <v>8</v>
      </c>
      <c r="BK131" s="174">
        <f>ROUND(I131*H131,0)</f>
        <v>0</v>
      </c>
      <c r="BL131" s="17" t="s">
        <v>550</v>
      </c>
      <c r="BM131" s="173" t="s">
        <v>555</v>
      </c>
    </row>
    <row r="132" spans="1:65" s="12" customFormat="1" ht="22.9" customHeight="1">
      <c r="B132" s="148"/>
      <c r="D132" s="149" t="s">
        <v>76</v>
      </c>
      <c r="E132" s="159" t="s">
        <v>556</v>
      </c>
      <c r="F132" s="159" t="s">
        <v>557</v>
      </c>
      <c r="I132" s="151"/>
      <c r="J132" s="160">
        <f>BK132</f>
        <v>0</v>
      </c>
      <c r="L132" s="148"/>
      <c r="M132" s="153"/>
      <c r="N132" s="154"/>
      <c r="O132" s="154"/>
      <c r="P132" s="155">
        <f>P133</f>
        <v>0</v>
      </c>
      <c r="Q132" s="154"/>
      <c r="R132" s="155">
        <f>R133</f>
        <v>0</v>
      </c>
      <c r="S132" s="154"/>
      <c r="T132" s="156">
        <f>T133</f>
        <v>0</v>
      </c>
      <c r="AR132" s="149" t="s">
        <v>171</v>
      </c>
      <c r="AT132" s="157" t="s">
        <v>76</v>
      </c>
      <c r="AU132" s="157" t="s">
        <v>8</v>
      </c>
      <c r="AY132" s="149" t="s">
        <v>139</v>
      </c>
      <c r="BK132" s="158">
        <f>BK133</f>
        <v>0</v>
      </c>
    </row>
    <row r="133" spans="1:65" s="2" customFormat="1" ht="16.5" customHeight="1">
      <c r="A133" s="32"/>
      <c r="B133" s="161"/>
      <c r="C133" s="162" t="s">
        <v>140</v>
      </c>
      <c r="D133" s="162" t="s">
        <v>142</v>
      </c>
      <c r="E133" s="163" t="s">
        <v>558</v>
      </c>
      <c r="F133" s="164" t="s">
        <v>557</v>
      </c>
      <c r="G133" s="165" t="s">
        <v>521</v>
      </c>
      <c r="H133" s="166">
        <v>1</v>
      </c>
      <c r="I133" s="167"/>
      <c r="J133" s="168">
        <f>ROUND(I133*H133,0)</f>
        <v>0</v>
      </c>
      <c r="K133" s="164" t="s">
        <v>146</v>
      </c>
      <c r="L133" s="33"/>
      <c r="M133" s="169" t="s">
        <v>1</v>
      </c>
      <c r="N133" s="170" t="s">
        <v>42</v>
      </c>
      <c r="O133" s="58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3" t="s">
        <v>550</v>
      </c>
      <c r="AT133" s="173" t="s">
        <v>142</v>
      </c>
      <c r="AU133" s="173" t="s">
        <v>85</v>
      </c>
      <c r="AY133" s="17" t="s">
        <v>139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7" t="s">
        <v>8</v>
      </c>
      <c r="BK133" s="174">
        <f>ROUND(I133*H133,0)</f>
        <v>0</v>
      </c>
      <c r="BL133" s="17" t="s">
        <v>550</v>
      </c>
      <c r="BM133" s="173" t="s">
        <v>559</v>
      </c>
    </row>
    <row r="134" spans="1:65" s="12" customFormat="1" ht="22.9" customHeight="1">
      <c r="B134" s="148"/>
      <c r="D134" s="149" t="s">
        <v>76</v>
      </c>
      <c r="E134" s="159" t="s">
        <v>560</v>
      </c>
      <c r="F134" s="159" t="s">
        <v>561</v>
      </c>
      <c r="I134" s="151"/>
      <c r="J134" s="160">
        <f>BK134</f>
        <v>0</v>
      </c>
      <c r="L134" s="148"/>
      <c r="M134" s="153"/>
      <c r="N134" s="154"/>
      <c r="O134" s="154"/>
      <c r="P134" s="155">
        <f>P135</f>
        <v>0</v>
      </c>
      <c r="Q134" s="154"/>
      <c r="R134" s="155">
        <f>R135</f>
        <v>0</v>
      </c>
      <c r="S134" s="154"/>
      <c r="T134" s="156">
        <f>T135</f>
        <v>0</v>
      </c>
      <c r="AR134" s="149" t="s">
        <v>171</v>
      </c>
      <c r="AT134" s="157" t="s">
        <v>76</v>
      </c>
      <c r="AU134" s="157" t="s">
        <v>8</v>
      </c>
      <c r="AY134" s="149" t="s">
        <v>139</v>
      </c>
      <c r="BK134" s="158">
        <f>BK135</f>
        <v>0</v>
      </c>
    </row>
    <row r="135" spans="1:65" s="2" customFormat="1" ht="16.5" customHeight="1">
      <c r="A135" s="32"/>
      <c r="B135" s="161"/>
      <c r="C135" s="162" t="s">
        <v>147</v>
      </c>
      <c r="D135" s="162" t="s">
        <v>142</v>
      </c>
      <c r="E135" s="163" t="s">
        <v>562</v>
      </c>
      <c r="F135" s="164" t="s">
        <v>561</v>
      </c>
      <c r="G135" s="165" t="s">
        <v>521</v>
      </c>
      <c r="H135" s="166">
        <v>1</v>
      </c>
      <c r="I135" s="167"/>
      <c r="J135" s="168">
        <f>ROUND(I135*H135,0)</f>
        <v>0</v>
      </c>
      <c r="K135" s="164" t="s">
        <v>146</v>
      </c>
      <c r="L135" s="33"/>
      <c r="M135" s="169" t="s">
        <v>1</v>
      </c>
      <c r="N135" s="170" t="s">
        <v>42</v>
      </c>
      <c r="O135" s="58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3" t="s">
        <v>550</v>
      </c>
      <c r="AT135" s="173" t="s">
        <v>142</v>
      </c>
      <c r="AU135" s="173" t="s">
        <v>85</v>
      </c>
      <c r="AY135" s="17" t="s">
        <v>139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7" t="s">
        <v>8</v>
      </c>
      <c r="BK135" s="174">
        <f>ROUND(I135*H135,0)</f>
        <v>0</v>
      </c>
      <c r="BL135" s="17" t="s">
        <v>550</v>
      </c>
      <c r="BM135" s="173" t="s">
        <v>563</v>
      </c>
    </row>
    <row r="136" spans="1:65" s="12" customFormat="1" ht="22.9" customHeight="1">
      <c r="B136" s="148"/>
      <c r="D136" s="149" t="s">
        <v>76</v>
      </c>
      <c r="E136" s="159" t="s">
        <v>564</v>
      </c>
      <c r="F136" s="159" t="s">
        <v>565</v>
      </c>
      <c r="I136" s="151"/>
      <c r="J136" s="160">
        <f>BK136</f>
        <v>0</v>
      </c>
      <c r="L136" s="148"/>
      <c r="M136" s="153"/>
      <c r="N136" s="154"/>
      <c r="O136" s="154"/>
      <c r="P136" s="155">
        <f>P137</f>
        <v>0</v>
      </c>
      <c r="Q136" s="154"/>
      <c r="R136" s="155">
        <f>R137</f>
        <v>0</v>
      </c>
      <c r="S136" s="154"/>
      <c r="T136" s="156">
        <f>T137</f>
        <v>0</v>
      </c>
      <c r="AR136" s="149" t="s">
        <v>171</v>
      </c>
      <c r="AT136" s="157" t="s">
        <v>76</v>
      </c>
      <c r="AU136" s="157" t="s">
        <v>8</v>
      </c>
      <c r="AY136" s="149" t="s">
        <v>139</v>
      </c>
      <c r="BK136" s="158">
        <f>BK137</f>
        <v>0</v>
      </c>
    </row>
    <row r="137" spans="1:65" s="2" customFormat="1" ht="16.5" customHeight="1">
      <c r="A137" s="32"/>
      <c r="B137" s="161"/>
      <c r="C137" s="162" t="s">
        <v>171</v>
      </c>
      <c r="D137" s="162" t="s">
        <v>142</v>
      </c>
      <c r="E137" s="163" t="s">
        <v>566</v>
      </c>
      <c r="F137" s="164" t="s">
        <v>565</v>
      </c>
      <c r="G137" s="165" t="s">
        <v>521</v>
      </c>
      <c r="H137" s="166">
        <v>1</v>
      </c>
      <c r="I137" s="167"/>
      <c r="J137" s="168">
        <f>ROUND(I137*H137,0)</f>
        <v>0</v>
      </c>
      <c r="K137" s="164" t="s">
        <v>146</v>
      </c>
      <c r="L137" s="33"/>
      <c r="M137" s="169" t="s">
        <v>1</v>
      </c>
      <c r="N137" s="170" t="s">
        <v>42</v>
      </c>
      <c r="O137" s="58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3" t="s">
        <v>550</v>
      </c>
      <c r="AT137" s="173" t="s">
        <v>142</v>
      </c>
      <c r="AU137" s="173" t="s">
        <v>85</v>
      </c>
      <c r="AY137" s="17" t="s">
        <v>139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7" t="s">
        <v>8</v>
      </c>
      <c r="BK137" s="174">
        <f>ROUND(I137*H137,0)</f>
        <v>0</v>
      </c>
      <c r="BL137" s="17" t="s">
        <v>550</v>
      </c>
      <c r="BM137" s="173" t="s">
        <v>567</v>
      </c>
    </row>
    <row r="138" spans="1:65" s="12" customFormat="1" ht="22.9" customHeight="1">
      <c r="B138" s="148"/>
      <c r="D138" s="149" t="s">
        <v>76</v>
      </c>
      <c r="E138" s="159" t="s">
        <v>568</v>
      </c>
      <c r="F138" s="159" t="s">
        <v>569</v>
      </c>
      <c r="I138" s="151"/>
      <c r="J138" s="160">
        <f>BK138</f>
        <v>0</v>
      </c>
      <c r="L138" s="148"/>
      <c r="M138" s="153"/>
      <c r="N138" s="154"/>
      <c r="O138" s="154"/>
      <c r="P138" s="155">
        <f>P139</f>
        <v>0</v>
      </c>
      <c r="Q138" s="154"/>
      <c r="R138" s="155">
        <f>R139</f>
        <v>0</v>
      </c>
      <c r="S138" s="154"/>
      <c r="T138" s="156">
        <f>T139</f>
        <v>0</v>
      </c>
      <c r="AR138" s="149" t="s">
        <v>171</v>
      </c>
      <c r="AT138" s="157" t="s">
        <v>76</v>
      </c>
      <c r="AU138" s="157" t="s">
        <v>8</v>
      </c>
      <c r="AY138" s="149" t="s">
        <v>139</v>
      </c>
      <c r="BK138" s="158">
        <f>BK139</f>
        <v>0</v>
      </c>
    </row>
    <row r="139" spans="1:65" s="2" customFormat="1" ht="16.5" customHeight="1">
      <c r="A139" s="32"/>
      <c r="B139" s="161"/>
      <c r="C139" s="162" t="s">
        <v>176</v>
      </c>
      <c r="D139" s="162" t="s">
        <v>142</v>
      </c>
      <c r="E139" s="163" t="s">
        <v>570</v>
      </c>
      <c r="F139" s="164" t="s">
        <v>569</v>
      </c>
      <c r="G139" s="165" t="s">
        <v>521</v>
      </c>
      <c r="H139" s="166">
        <v>1</v>
      </c>
      <c r="I139" s="167"/>
      <c r="J139" s="168">
        <f>ROUND(I139*H139,0)</f>
        <v>0</v>
      </c>
      <c r="K139" s="164" t="s">
        <v>146</v>
      </c>
      <c r="L139" s="33"/>
      <c r="M139" s="169" t="s">
        <v>1</v>
      </c>
      <c r="N139" s="170" t="s">
        <v>42</v>
      </c>
      <c r="O139" s="58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3" t="s">
        <v>550</v>
      </c>
      <c r="AT139" s="173" t="s">
        <v>142</v>
      </c>
      <c r="AU139" s="173" t="s">
        <v>85</v>
      </c>
      <c r="AY139" s="17" t="s">
        <v>139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7" t="s">
        <v>8</v>
      </c>
      <c r="BK139" s="174">
        <f>ROUND(I139*H139,0)</f>
        <v>0</v>
      </c>
      <c r="BL139" s="17" t="s">
        <v>550</v>
      </c>
      <c r="BM139" s="173" t="s">
        <v>571</v>
      </c>
    </row>
    <row r="140" spans="1:65" s="12" customFormat="1" ht="22.9" customHeight="1">
      <c r="B140" s="148"/>
      <c r="D140" s="149" t="s">
        <v>76</v>
      </c>
      <c r="E140" s="159" t="s">
        <v>572</v>
      </c>
      <c r="F140" s="159" t="s">
        <v>573</v>
      </c>
      <c r="I140" s="151"/>
      <c r="J140" s="160">
        <f>BK140</f>
        <v>0</v>
      </c>
      <c r="L140" s="148"/>
      <c r="M140" s="153"/>
      <c r="N140" s="154"/>
      <c r="O140" s="154"/>
      <c r="P140" s="155">
        <f>P141</f>
        <v>0</v>
      </c>
      <c r="Q140" s="154"/>
      <c r="R140" s="155">
        <f>R141</f>
        <v>0</v>
      </c>
      <c r="S140" s="154"/>
      <c r="T140" s="156">
        <f>T141</f>
        <v>0</v>
      </c>
      <c r="AR140" s="149" t="s">
        <v>171</v>
      </c>
      <c r="AT140" s="157" t="s">
        <v>76</v>
      </c>
      <c r="AU140" s="157" t="s">
        <v>8</v>
      </c>
      <c r="AY140" s="149" t="s">
        <v>139</v>
      </c>
      <c r="BK140" s="158">
        <f>BK141</f>
        <v>0</v>
      </c>
    </row>
    <row r="141" spans="1:65" s="2" customFormat="1" ht="16.5" customHeight="1">
      <c r="A141" s="32"/>
      <c r="B141" s="161"/>
      <c r="C141" s="162" t="s">
        <v>181</v>
      </c>
      <c r="D141" s="162" t="s">
        <v>142</v>
      </c>
      <c r="E141" s="163" t="s">
        <v>574</v>
      </c>
      <c r="F141" s="164" t="s">
        <v>573</v>
      </c>
      <c r="G141" s="165" t="s">
        <v>521</v>
      </c>
      <c r="H141" s="166">
        <v>1</v>
      </c>
      <c r="I141" s="167"/>
      <c r="J141" s="168">
        <f>ROUND(I141*H141,0)</f>
        <v>0</v>
      </c>
      <c r="K141" s="164" t="s">
        <v>146</v>
      </c>
      <c r="L141" s="33"/>
      <c r="M141" s="169" t="s">
        <v>1</v>
      </c>
      <c r="N141" s="170" t="s">
        <v>42</v>
      </c>
      <c r="O141" s="58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3" t="s">
        <v>550</v>
      </c>
      <c r="AT141" s="173" t="s">
        <v>142</v>
      </c>
      <c r="AU141" s="173" t="s">
        <v>85</v>
      </c>
      <c r="AY141" s="17" t="s">
        <v>139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7" t="s">
        <v>8</v>
      </c>
      <c r="BK141" s="174">
        <f>ROUND(I141*H141,0)</f>
        <v>0</v>
      </c>
      <c r="BL141" s="17" t="s">
        <v>550</v>
      </c>
      <c r="BM141" s="173" t="s">
        <v>575</v>
      </c>
    </row>
    <row r="142" spans="1:65" s="12" customFormat="1" ht="22.9" customHeight="1">
      <c r="B142" s="148"/>
      <c r="D142" s="149" t="s">
        <v>76</v>
      </c>
      <c r="E142" s="159" t="s">
        <v>576</v>
      </c>
      <c r="F142" s="159" t="s">
        <v>577</v>
      </c>
      <c r="I142" s="151"/>
      <c r="J142" s="160">
        <f>BK142</f>
        <v>0</v>
      </c>
      <c r="L142" s="148"/>
      <c r="M142" s="153"/>
      <c r="N142" s="154"/>
      <c r="O142" s="154"/>
      <c r="P142" s="155">
        <f>P143</f>
        <v>0</v>
      </c>
      <c r="Q142" s="154"/>
      <c r="R142" s="155">
        <f>R143</f>
        <v>0</v>
      </c>
      <c r="S142" s="154"/>
      <c r="T142" s="156">
        <f>T143</f>
        <v>0</v>
      </c>
      <c r="AR142" s="149" t="s">
        <v>171</v>
      </c>
      <c r="AT142" s="157" t="s">
        <v>76</v>
      </c>
      <c r="AU142" s="157" t="s">
        <v>8</v>
      </c>
      <c r="AY142" s="149" t="s">
        <v>139</v>
      </c>
      <c r="BK142" s="158">
        <f>BK143</f>
        <v>0</v>
      </c>
    </row>
    <row r="143" spans="1:65" s="2" customFormat="1" ht="16.5" customHeight="1">
      <c r="A143" s="32"/>
      <c r="B143" s="161"/>
      <c r="C143" s="162" t="s">
        <v>187</v>
      </c>
      <c r="D143" s="162" t="s">
        <v>142</v>
      </c>
      <c r="E143" s="163" t="s">
        <v>578</v>
      </c>
      <c r="F143" s="164" t="s">
        <v>579</v>
      </c>
      <c r="G143" s="165" t="s">
        <v>521</v>
      </c>
      <c r="H143" s="166">
        <v>1</v>
      </c>
      <c r="I143" s="167"/>
      <c r="J143" s="168">
        <f>ROUND(I143*H143,0)</f>
        <v>0</v>
      </c>
      <c r="K143" s="164" t="s">
        <v>146</v>
      </c>
      <c r="L143" s="33"/>
      <c r="M143" s="169" t="s">
        <v>1</v>
      </c>
      <c r="N143" s="170" t="s">
        <v>42</v>
      </c>
      <c r="O143" s="58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3" t="s">
        <v>550</v>
      </c>
      <c r="AT143" s="173" t="s">
        <v>142</v>
      </c>
      <c r="AU143" s="173" t="s">
        <v>85</v>
      </c>
      <c r="AY143" s="17" t="s">
        <v>139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7" t="s">
        <v>8</v>
      </c>
      <c r="BK143" s="174">
        <f>ROUND(I143*H143,0)</f>
        <v>0</v>
      </c>
      <c r="BL143" s="17" t="s">
        <v>550</v>
      </c>
      <c r="BM143" s="173" t="s">
        <v>580</v>
      </c>
    </row>
    <row r="144" spans="1:65" s="12" customFormat="1" ht="22.9" customHeight="1">
      <c r="B144" s="148"/>
      <c r="D144" s="149" t="s">
        <v>76</v>
      </c>
      <c r="E144" s="159" t="s">
        <v>581</v>
      </c>
      <c r="F144" s="159" t="s">
        <v>582</v>
      </c>
      <c r="I144" s="151"/>
      <c r="J144" s="160">
        <f>BK144</f>
        <v>0</v>
      </c>
      <c r="L144" s="148"/>
      <c r="M144" s="153"/>
      <c r="N144" s="154"/>
      <c r="O144" s="154"/>
      <c r="P144" s="155">
        <f>P145</f>
        <v>0</v>
      </c>
      <c r="Q144" s="154"/>
      <c r="R144" s="155">
        <f>R145</f>
        <v>0</v>
      </c>
      <c r="S144" s="154"/>
      <c r="T144" s="156">
        <f>T145</f>
        <v>0</v>
      </c>
      <c r="AR144" s="149" t="s">
        <v>171</v>
      </c>
      <c r="AT144" s="157" t="s">
        <v>76</v>
      </c>
      <c r="AU144" s="157" t="s">
        <v>8</v>
      </c>
      <c r="AY144" s="149" t="s">
        <v>139</v>
      </c>
      <c r="BK144" s="158">
        <f>BK145</f>
        <v>0</v>
      </c>
    </row>
    <row r="145" spans="1:65" s="2" customFormat="1" ht="16.5" customHeight="1">
      <c r="A145" s="32"/>
      <c r="B145" s="161"/>
      <c r="C145" s="162" t="s">
        <v>169</v>
      </c>
      <c r="D145" s="162" t="s">
        <v>142</v>
      </c>
      <c r="E145" s="163" t="s">
        <v>583</v>
      </c>
      <c r="F145" s="164" t="s">
        <v>582</v>
      </c>
      <c r="G145" s="165" t="s">
        <v>521</v>
      </c>
      <c r="H145" s="166">
        <v>1</v>
      </c>
      <c r="I145" s="167"/>
      <c r="J145" s="168">
        <f>ROUND(I145*H145,0)</f>
        <v>0</v>
      </c>
      <c r="K145" s="164" t="s">
        <v>146</v>
      </c>
      <c r="L145" s="33"/>
      <c r="M145" s="213" t="s">
        <v>1</v>
      </c>
      <c r="N145" s="214" t="s">
        <v>42</v>
      </c>
      <c r="O145" s="215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3" t="s">
        <v>550</v>
      </c>
      <c r="AT145" s="173" t="s">
        <v>142</v>
      </c>
      <c r="AU145" s="173" t="s">
        <v>85</v>
      </c>
      <c r="AY145" s="17" t="s">
        <v>139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7" t="s">
        <v>8</v>
      </c>
      <c r="BK145" s="174">
        <f>ROUND(I145*H145,0)</f>
        <v>0</v>
      </c>
      <c r="BL145" s="17" t="s">
        <v>550</v>
      </c>
      <c r="BM145" s="173" t="s">
        <v>584</v>
      </c>
    </row>
    <row r="146" spans="1:65" s="2" customFormat="1" ht="6.95" customHeight="1">
      <c r="A146" s="32"/>
      <c r="B146" s="47"/>
      <c r="C146" s="48"/>
      <c r="D146" s="48"/>
      <c r="E146" s="48"/>
      <c r="F146" s="48"/>
      <c r="G146" s="48"/>
      <c r="H146" s="48"/>
      <c r="I146" s="121"/>
      <c r="J146" s="48"/>
      <c r="K146" s="48"/>
      <c r="L146" s="33"/>
      <c r="M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</sheetData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Opravy střechy</vt:lpstr>
      <vt:lpstr>2 - Vedlejší náklady</vt:lpstr>
      <vt:lpstr>'1 - Opravy střechy'!Názvy_tisku</vt:lpstr>
      <vt:lpstr>'2 - Vedlejší náklady'!Názvy_tisku</vt:lpstr>
      <vt:lpstr>'Rekapitulace stavby'!Názvy_tisku</vt:lpstr>
      <vt:lpstr>'1 - Opravy střechy'!Oblast_tisku</vt:lpstr>
      <vt:lpstr>'2 - Vedlejší náklady'!Oblast_tisku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Ota</cp:lastModifiedBy>
  <dcterms:created xsi:type="dcterms:W3CDTF">2019-11-03T18:01:06Z</dcterms:created>
  <dcterms:modified xsi:type="dcterms:W3CDTF">2019-11-04T09:31:58Z</dcterms:modified>
</cp:coreProperties>
</file>